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175" yWindow="15" windowWidth="9585" windowHeight="12435" tabRatio="541" firstSheet="3" activeTab="3"/>
  </bookViews>
  <sheets>
    <sheet name=" план" sheetId="17" state="hidden" r:id="rId1"/>
    <sheet name="калькуляция" sheetId="21" state="hidden" r:id="rId2"/>
    <sheet name="Цена" sheetId="22" state="hidden" r:id="rId3"/>
    <sheet name="Прейскурант" sheetId="26" r:id="rId4"/>
  </sheets>
  <definedNames>
    <definedName name="_xlnm.Print_Area" localSheetId="0">' план'!$A$1:$O$15</definedName>
    <definedName name="_xlnm.Print_Area" localSheetId="3">Прейскурант!$A$1:$G$127</definedName>
  </definedNames>
  <calcPr calcId="125725"/>
</workbook>
</file>

<file path=xl/calcChain.xml><?xml version="1.0" encoding="utf-8"?>
<calcChain xmlns="http://schemas.openxmlformats.org/spreadsheetml/2006/main">
  <c r="C109" i="26"/>
  <c r="D109"/>
  <c r="B66"/>
  <c r="B122"/>
  <c r="B63"/>
  <c r="C124"/>
  <c r="D124"/>
  <c r="C118"/>
  <c r="D118"/>
  <c r="C117"/>
  <c r="D117"/>
  <c r="C116"/>
  <c r="D116"/>
  <c r="C115"/>
  <c r="D115"/>
  <c r="C114"/>
  <c r="D114"/>
  <c r="C113"/>
  <c r="D113"/>
  <c r="C108"/>
  <c r="D108"/>
  <c r="C107"/>
  <c r="D107"/>
  <c r="C106"/>
  <c r="D106"/>
  <c r="C105"/>
  <c r="D105"/>
  <c r="B67"/>
  <c r="C126"/>
  <c r="D126"/>
  <c r="C125"/>
  <c r="D125"/>
  <c r="C123"/>
  <c r="D123"/>
  <c r="C122"/>
  <c r="D122"/>
  <c r="C121"/>
  <c r="D121"/>
  <c r="C120"/>
  <c r="D120"/>
  <c r="C119"/>
  <c r="D119"/>
  <c r="C112"/>
  <c r="D112"/>
  <c r="C111"/>
  <c r="D111"/>
  <c r="C110"/>
  <c r="D110"/>
  <c r="C104"/>
  <c r="D104"/>
  <c r="C103"/>
  <c r="D103"/>
  <c r="C102"/>
  <c r="D102"/>
  <c r="C101"/>
  <c r="D101"/>
  <c r="C84"/>
  <c r="C55"/>
  <c r="B57"/>
  <c r="B71"/>
  <c r="B65"/>
  <c r="B64"/>
  <c r="B62"/>
  <c r="B61"/>
  <c r="B31"/>
  <c r="B36"/>
  <c r="D25"/>
  <c r="C25"/>
  <c r="B20"/>
  <c r="B24"/>
  <c r="B29"/>
  <c r="B33"/>
  <c r="B38"/>
  <c r="D15"/>
  <c r="C15"/>
  <c r="C20"/>
  <c r="D28"/>
  <c r="C28"/>
  <c r="C29"/>
  <c r="C34"/>
  <c r="C39"/>
  <c r="C44"/>
  <c r="C49"/>
  <c r="B18"/>
  <c r="B23"/>
  <c r="B28"/>
  <c r="B32"/>
  <c r="B37"/>
  <c r="B17"/>
  <c r="B22"/>
  <c r="G94"/>
  <c r="G93"/>
  <c r="G85"/>
  <c r="G78"/>
  <c r="G77"/>
  <c r="G76"/>
  <c r="G86"/>
  <c r="G87"/>
  <c r="G88"/>
  <c r="G89"/>
  <c r="G90"/>
  <c r="G91"/>
  <c r="G92"/>
  <c r="G75"/>
  <c r="G74"/>
  <c r="G73"/>
  <c r="G56"/>
  <c r="G40"/>
  <c r="G35"/>
  <c r="G30"/>
  <c r="G26"/>
  <c r="G21"/>
  <c r="G16"/>
  <c r="D29"/>
  <c r="D20"/>
  <c r="C33"/>
  <c r="C38"/>
  <c r="C43"/>
  <c r="C48"/>
  <c r="A16"/>
  <c r="A21"/>
  <c r="A26"/>
  <c r="A30"/>
  <c r="A35"/>
  <c r="A40"/>
  <c r="G12"/>
  <c r="A56"/>
  <c r="A73"/>
  <c r="A74"/>
  <c r="A75"/>
  <c r="A76"/>
  <c r="A77"/>
  <c r="A78"/>
  <c r="A85"/>
  <c r="A86"/>
  <c r="A87"/>
  <c r="A88"/>
  <c r="A89"/>
  <c r="A90"/>
  <c r="A91"/>
  <c r="A92"/>
  <c r="A93"/>
  <c r="A94"/>
  <c r="A95"/>
  <c r="F93"/>
  <c r="F94"/>
  <c r="F92"/>
  <c r="F77"/>
  <c r="F75"/>
  <c r="F91"/>
  <c r="F89"/>
  <c r="F87"/>
  <c r="F85"/>
  <c r="F76"/>
  <c r="F73"/>
  <c r="F90"/>
  <c r="F88"/>
  <c r="F86"/>
  <c r="F78"/>
  <c r="F74"/>
  <c r="G17" i="21"/>
  <c r="I17"/>
  <c r="F18"/>
  <c r="G18"/>
  <c r="F19"/>
  <c r="F20"/>
  <c r="G31"/>
  <c r="H31"/>
  <c r="I31"/>
  <c r="G32"/>
  <c r="I32"/>
  <c r="B4" i="17"/>
  <c r="C4"/>
  <c r="E4"/>
  <c r="F4"/>
  <c r="G4"/>
  <c r="I4"/>
  <c r="J4"/>
  <c r="K4"/>
  <c r="B5"/>
  <c r="C5"/>
  <c r="E5"/>
  <c r="F5"/>
  <c r="G5"/>
  <c r="I5"/>
  <c r="L5"/>
  <c r="J5"/>
  <c r="K5"/>
  <c r="B7"/>
  <c r="C7"/>
  <c r="E7"/>
  <c r="F7"/>
  <c r="G7"/>
  <c r="I7"/>
  <c r="J7"/>
  <c r="K7"/>
  <c r="B8"/>
  <c r="C8"/>
  <c r="E8"/>
  <c r="F8"/>
  <c r="G8"/>
  <c r="I8"/>
  <c r="J8"/>
  <c r="K8"/>
  <c r="B9"/>
  <c r="C9"/>
  <c r="E9"/>
  <c r="F9"/>
  <c r="G9"/>
  <c r="I9"/>
  <c r="J9"/>
  <c r="K9"/>
  <c r="B10"/>
  <c r="C10"/>
  <c r="E10"/>
  <c r="F10"/>
  <c r="G10"/>
  <c r="I10"/>
  <c r="J10"/>
  <c r="K10"/>
  <c r="B11"/>
  <c r="C11"/>
  <c r="E11"/>
  <c r="F11"/>
  <c r="G11"/>
  <c r="I11"/>
  <c r="J11"/>
  <c r="K11"/>
  <c r="H32" i="21"/>
  <c r="J32"/>
  <c r="H17"/>
  <c r="J17"/>
  <c r="K17"/>
  <c r="F40" i="26"/>
  <c r="F35"/>
  <c r="F56"/>
  <c r="F30"/>
  <c r="I18" i="21"/>
  <c r="H18"/>
  <c r="J31"/>
  <c r="K31"/>
  <c r="G19"/>
  <c r="L7" i="17"/>
  <c r="G20" i="21"/>
  <c r="F21"/>
  <c r="H10" i="17"/>
  <c r="H5"/>
  <c r="H8"/>
  <c r="K32" i="21"/>
  <c r="D11" i="17"/>
  <c r="D9"/>
  <c r="D8"/>
  <c r="D4"/>
  <c r="D7"/>
  <c r="D5"/>
  <c r="H4"/>
  <c r="M5"/>
  <c r="L4"/>
  <c r="L11"/>
  <c r="H11"/>
  <c r="L10"/>
  <c r="M10"/>
  <c r="D10"/>
  <c r="L9"/>
  <c r="H9"/>
  <c r="L8"/>
  <c r="M8"/>
  <c r="N8"/>
  <c r="H7"/>
  <c r="M7"/>
  <c r="N7"/>
  <c r="M9"/>
  <c r="N9"/>
  <c r="N5"/>
  <c r="J18" i="21"/>
  <c r="K18"/>
  <c r="I19"/>
  <c r="H19"/>
  <c r="G21"/>
  <c r="F22"/>
  <c r="G22"/>
  <c r="F23"/>
  <c r="M4" i="17"/>
  <c r="N4"/>
  <c r="H20" i="21"/>
  <c r="I20"/>
  <c r="M11" i="17"/>
  <c r="N11"/>
  <c r="N10"/>
  <c r="J20" i="21"/>
  <c r="K20"/>
  <c r="J19"/>
  <c r="K19"/>
  <c r="G23"/>
  <c r="F24"/>
  <c r="H22"/>
  <c r="I22"/>
  <c r="H21"/>
  <c r="J21"/>
  <c r="K21"/>
  <c r="I21"/>
  <c r="F26" i="26"/>
  <c r="J22" i="21"/>
  <c r="K22"/>
  <c r="G24"/>
  <c r="F25"/>
  <c r="H23"/>
  <c r="I23"/>
  <c r="D16" i="22"/>
  <c r="D17"/>
  <c r="D14"/>
  <c r="D18"/>
  <c r="F12" i="17"/>
  <c r="E12"/>
  <c r="I12"/>
  <c r="K12"/>
  <c r="J12"/>
  <c r="C12"/>
  <c r="B12"/>
  <c r="G12"/>
  <c r="J23" i="21"/>
  <c r="K23"/>
  <c r="G25"/>
  <c r="F26"/>
  <c r="G26"/>
  <c r="F27"/>
  <c r="H24"/>
  <c r="I24"/>
  <c r="J24"/>
  <c r="K24"/>
  <c r="D12" i="17"/>
  <c r="L12"/>
  <c r="H12"/>
  <c r="C7" i="22"/>
  <c r="C6"/>
  <c r="F12" i="26"/>
  <c r="G27" i="21"/>
  <c r="F28"/>
  <c r="I26"/>
  <c r="H26"/>
  <c r="H25"/>
  <c r="I25"/>
  <c r="M12" i="17"/>
  <c r="N12"/>
  <c r="C8" i="22"/>
  <c r="J26" i="21"/>
  <c r="K26"/>
  <c r="J25"/>
  <c r="K25"/>
  <c r="G28"/>
  <c r="F29"/>
  <c r="G29"/>
  <c r="H27"/>
  <c r="I27"/>
  <c r="C9" i="22"/>
  <c r="J27" i="21"/>
  <c r="K27"/>
  <c r="H29"/>
  <c r="I29"/>
  <c r="H28"/>
  <c r="I28"/>
  <c r="F16" i="26"/>
  <c r="J28" i="21"/>
  <c r="K28"/>
  <c r="J29"/>
  <c r="K29"/>
  <c r="D13" i="22"/>
  <c r="C16"/>
  <c r="C17"/>
  <c r="C18"/>
  <c r="F21" i="26"/>
  <c r="J6" i="17"/>
  <c r="J13"/>
  <c r="J15"/>
  <c r="J14"/>
  <c r="K6"/>
  <c r="K13"/>
  <c r="K15"/>
  <c r="K14"/>
  <c r="E6"/>
  <c r="I6"/>
  <c r="C6"/>
  <c r="C13"/>
  <c r="C15"/>
  <c r="C14"/>
  <c r="G6"/>
  <c r="G13"/>
  <c r="G15"/>
  <c r="G14"/>
  <c r="B6"/>
  <c r="I13"/>
  <c r="L6"/>
  <c r="F6"/>
  <c r="F13"/>
  <c r="F15"/>
  <c r="F14"/>
  <c r="E13"/>
  <c r="H6"/>
  <c r="M6"/>
  <c r="H13"/>
  <c r="E15"/>
  <c r="E14"/>
  <c r="B13"/>
  <c r="D6"/>
  <c r="I15"/>
  <c r="I14"/>
  <c r="L13"/>
  <c r="L15"/>
  <c r="L14"/>
  <c r="N6"/>
  <c r="B15"/>
  <c r="B14"/>
  <c r="D13"/>
  <c r="M13"/>
  <c r="M15"/>
  <c r="M14"/>
  <c r="H15"/>
  <c r="H14"/>
  <c r="N13"/>
  <c r="N15"/>
  <c r="N14"/>
  <c r="D15"/>
  <c r="D14"/>
</calcChain>
</file>

<file path=xl/sharedStrings.xml><?xml version="1.0" encoding="utf-8"?>
<sst xmlns="http://schemas.openxmlformats.org/spreadsheetml/2006/main" count="485" uniqueCount="184">
  <si>
    <t>№ п/п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</si>
  <si>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</si>
  <si>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</si>
  <si>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</si>
  <si>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</si>
  <si>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</si>
  <si>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</si>
  <si>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</si>
  <si>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ЗАКАЗЧИК:</t>
  </si>
  <si>
    <t>М.П.</t>
  </si>
  <si>
    <t xml:space="preserve"> </t>
  </si>
  <si>
    <t>Наименование вида услуг</t>
  </si>
  <si>
    <t>город</t>
  </si>
  <si>
    <t>Черемхово</t>
  </si>
  <si>
    <t>Усолье</t>
  </si>
  <si>
    <t>Ангарск</t>
  </si>
  <si>
    <t>Иркутск</t>
  </si>
  <si>
    <t xml:space="preserve">май </t>
  </si>
  <si>
    <t>год</t>
  </si>
  <si>
    <t>Братск</t>
  </si>
  <si>
    <t xml:space="preserve"> Железногорск</t>
  </si>
  <si>
    <t>итого с НДС</t>
  </si>
  <si>
    <t>II полугод</t>
  </si>
  <si>
    <t>VI кв</t>
  </si>
  <si>
    <t>III кв.</t>
  </si>
  <si>
    <t xml:space="preserve">Ангарск </t>
  </si>
  <si>
    <t>Железногорск</t>
  </si>
  <si>
    <t>II кв.</t>
  </si>
  <si>
    <t>Директор ЗАО "ИРМЕТ"</t>
  </si>
  <si>
    <t xml:space="preserve">Подготовка и оформление технических условий на узел учета горячего водоснабжения  потребителя   ОАО "Иркутскэнерго" </t>
  </si>
  <si>
    <t xml:space="preserve">Подготовка и оформление технических условий на узел учета тепловой энергии потребителя   ОАО "Иркутскэнерго" </t>
  </si>
  <si>
    <t>Проверка проекта на узел учета горячего водоснабжения потребителя   ОАО "Иркутскэнерго"</t>
  </si>
  <si>
    <t>Проверка проекта на узел учета тепловой энергии потребителя   ОАО "Иркутскэнерго".</t>
  </si>
  <si>
    <t>Подготовка и оформление акта допуска на коммерческий учет узла учета тепловой энергии  потребителя  ОАО "Иркутскэнерго"</t>
  </si>
  <si>
    <t>Приемка и обработка архива теплосчетчика потребителя   ОАО"Иркутскэнерго"</t>
  </si>
  <si>
    <t>Приемка и обработка архива теплосчетчика  ТЭЦ   ОАО"Иркутскэнерго"</t>
  </si>
  <si>
    <t>Производство контрольного замера на тепловых сетях   у потребителя ОАО "Иркутскэнерго"</t>
  </si>
  <si>
    <t xml:space="preserve">Производство контрольного замера на тепловых сетях ОАО "Иркутскэнерго"   </t>
  </si>
  <si>
    <t>Выполнение комплексной контрольной проверки узла учета потребителя тепловой энергии и теплоносителя ОАО "Иркутскэнерго"</t>
  </si>
  <si>
    <t>Саянск</t>
  </si>
  <si>
    <t xml:space="preserve">Усть-Илимск г.в. </t>
  </si>
  <si>
    <t xml:space="preserve">Усть-Илимск х.в. </t>
  </si>
  <si>
    <t>НДС</t>
  </si>
  <si>
    <t>Подготовка и оформление акта повторного  допуска узла учета тепловой энергии   потребителя   ОАО "Иркутскэнерго".</t>
  </si>
  <si>
    <t xml:space="preserve">Итого   (тыс. руб.без НДС) </t>
  </si>
  <si>
    <t>тыс. руб. с НДС</t>
  </si>
  <si>
    <t>итого тыс. руб.</t>
  </si>
  <si>
    <t>___________Ю.Н.Воронов</t>
  </si>
  <si>
    <t>Подготовка и оформление акта допуска на коммерческий учет узла учета горячего водоснабжения  потребителя фирмы  ОАО "Иркутскэнерго"</t>
  </si>
  <si>
    <t>Утверждаю:</t>
  </si>
  <si>
    <t xml:space="preserve"> 01.04.2010   </t>
  </si>
  <si>
    <t>КАЛЬКУЛЯЦИЯ № 1 на 2010 год</t>
  </si>
  <si>
    <t>цен на услуги, оказываемые ЗАО "ИРМЕТ"   в городах  Иркутск, Ангарск, Усолье-Сибирское, Черемхово, Саянск</t>
  </si>
  <si>
    <t>ед.изм</t>
  </si>
  <si>
    <t xml:space="preserve">объем  услуг </t>
  </si>
  <si>
    <t>затраты чел/час на ед.</t>
  </si>
  <si>
    <t>среднечвсовая заработная плата чел/час</t>
  </si>
  <si>
    <t>итого прямые т.руб.</t>
  </si>
  <si>
    <t>ЕСН  26,2%</t>
  </si>
  <si>
    <t>накладн. 107% от ФОТ</t>
  </si>
  <si>
    <t xml:space="preserve"> рентабельность по валовой прибыли</t>
  </si>
  <si>
    <t>Цена услуги    за ед.,           тыс. руб.(без учета НДС)</t>
  </si>
  <si>
    <t>шт</t>
  </si>
  <si>
    <t>Подготовка и оформление акта повторного допуска на коммерческий учет узла учета горячего водоснабжения  потребителя   ОАО "Иркутскэнерго"</t>
  </si>
  <si>
    <t>Подготовка и оформление акта допуска на коммерческий учет узла учета горячего водоснабжения  потребителя  ОАО "Иркутскэнерго"</t>
  </si>
  <si>
    <t>Ремонт и регулировка 3-х фазного электросчетчика фирмы "Энергосбыт"ОАО "Иркутскэнерго"</t>
  </si>
  <si>
    <t>Проверка схем учета электроэнергии ( опломбирование) потребителей  фирмы "Энергосбыт"ОАО "Иркутскэнерго" на электроустановке</t>
  </si>
  <si>
    <t>Согласовано:</t>
  </si>
  <si>
    <t>Главный инженер                                                                                                                  О.Я. Архипюк</t>
  </si>
  <si>
    <t>Составил:</t>
  </si>
  <si>
    <t>Начальник ТТС                                                                                                                        А.Н. Ефимов</t>
  </si>
  <si>
    <t>Проверил:</t>
  </si>
  <si>
    <t>Зам директора по экономике                                                                                          Е.А. Мельникова</t>
  </si>
  <si>
    <t>"____" ____________ 2011 г.</t>
  </si>
  <si>
    <t>"__"__________2011 г.</t>
  </si>
  <si>
    <t>Цена видов услуг</t>
  </si>
  <si>
    <t>Цена вида услуг по городам, тыс.руб. за 1 ед. услуг (без учета НДС)</t>
  </si>
  <si>
    <t>Иркутск, Ангарск, Усолье-Сибирское, Саянск, Черемхово</t>
  </si>
  <si>
    <t xml:space="preserve">  Железногорск-Илимский, Усть-Илимск</t>
  </si>
  <si>
    <t>Подготовка и оформление акта повторного  допуска узла учета тепловой энергии потребителя   ОАО "Иркутскэнерго".</t>
  </si>
  <si>
    <t xml:space="preserve">Подготовка и оформление технических условий на узел учета холодного водоснабжения потребителя   ОАО "Иркутскэнерго" </t>
  </si>
  <si>
    <t xml:space="preserve"> -</t>
  </si>
  <si>
    <t>Проверка проекта на узел учета холодного водоснабжения потребителя   ОАО "Иркутскэнерго".</t>
  </si>
  <si>
    <t xml:space="preserve">Подготовка и оформление акта повторного допуска узла учета холодного водоснабжения потребителя  ОАО "Иркутскэнерго"  </t>
  </si>
  <si>
    <t>Подготовка и оформление акта допуска на коммерческий учет узла учета холодного водоснабжения  потребителя   ОАО "Иркутскэнерго"</t>
  </si>
  <si>
    <t>Приемка и обработка  показания водосчетчика потребителя   ОАО"Иркутскэнерго"</t>
  </si>
  <si>
    <t xml:space="preserve">Контрольная проверка узла учета холодного водоснабжения  потребителя   ОАО "Иркутскэнерго" </t>
  </si>
  <si>
    <t xml:space="preserve">Производство контрольного замера на сетях ОАО "Иркутскэнерго" </t>
  </si>
  <si>
    <t>Допуск индивидуальных тепловых пунктов к отопительному сезону</t>
  </si>
  <si>
    <t>ИСПОЛНИТЕЛЬ"</t>
  </si>
  <si>
    <t xml:space="preserve">                                                                                                                                                                                                </t>
  </si>
  <si>
    <t xml:space="preserve"> ____________________  С.И. Бабкин</t>
  </si>
  <si>
    <t>________________ Ю.Н. Воронов</t>
  </si>
  <si>
    <t xml:space="preserve"> к Договору возмездного оказания услуг № 008-211/И-11/11 от 11.01.2011 г.</t>
  </si>
  <si>
    <t>Подготовка и оформление акта повторного допуска на коммерческий учет узла учета горячего водоснабжения  потребителя фирмы  ОАО "Иркутскэнерго"</t>
  </si>
  <si>
    <t xml:space="preserve">Приложение  10 </t>
  </si>
  <si>
    <t>ОАО "Иркутскэнерго"</t>
  </si>
  <si>
    <t>Программирование электросчетчика (в лабораторных условиях). Составление акта,опломбирование пломбой энергоснабжающей организации.</t>
  </si>
  <si>
    <t>Программирование электросчетчика (на месте установки). Составление акта,опломбирование пломбой энергоснабжающей организации.</t>
  </si>
  <si>
    <t>Замена высоковольтного трансформатора тока (до 10кВ) - 1шт. (без стоимости материалов и трансформатора тока). Составление акта,опломбирование пломбой энергоснабжающей организации.</t>
  </si>
  <si>
    <t>Проверка работоспособности электросчетчика (в лабораторных условиях). Составление акта</t>
  </si>
  <si>
    <t>Проверка работоспособности электросчетчика  (на месте установки). Составление акта,опломбирование пломбой энергоснабжающей организации.</t>
  </si>
  <si>
    <t>Расчетная цена услуги    за ед.,           руб.(с НДС)</t>
  </si>
  <si>
    <t>min 150                    ( 17 pуб. за км)</t>
  </si>
  <si>
    <t>Расчетная цена услуги    за ед.,           руб.(без  НДС)</t>
  </si>
  <si>
    <t>в т.ч.прочие расходы (материалы, транспорт)</t>
  </si>
  <si>
    <t>кол-во</t>
  </si>
  <si>
    <t>м.</t>
  </si>
  <si>
    <t>шт.</t>
  </si>
  <si>
    <t>-</t>
  </si>
  <si>
    <t>кабель ВВГ 3х2,5</t>
  </si>
  <si>
    <t>держатель трубы гофрированной</t>
  </si>
  <si>
    <t>колодка клеммная</t>
  </si>
  <si>
    <t>болт М8(12)</t>
  </si>
  <si>
    <t>шайба М8(12)</t>
  </si>
  <si>
    <t>шайба-гровер М8(12)</t>
  </si>
  <si>
    <t>Проверка схемы учета 1ф счетчика. Составление акта,опломбирование пломбой энергоснабжающей организации.</t>
  </si>
  <si>
    <t>Проверка схемы учета 3ф счетчика прямого включения. Составление акта,опломбирование пломбой энергоснабжающей организации.</t>
  </si>
  <si>
    <t>Проверка схемы учета 3ф счетчика трансформаторного включения. Составление акта,опломбирование пломбой энергоснабжающей организации.</t>
  </si>
  <si>
    <t>Демонтаж бокса 1ф счетчика (без транспортных расходов)</t>
  </si>
  <si>
    <t>Монтаж бокса 1ф счетчика (без транспортных расходов)</t>
  </si>
  <si>
    <t>Демонтаж бокса 3ф счетчика (без транспортных расходов)</t>
  </si>
  <si>
    <t>Монтаж бокса 3ф счетчика (без транспортных расходов)</t>
  </si>
  <si>
    <t>Монтаж автоматического выключателя 1п (без транспортных расходов)</t>
  </si>
  <si>
    <t>Монтаж автоматического выключателя 3п (без транспортных расходов)</t>
  </si>
  <si>
    <t>Перенос 1ф счетчика в квартиру абонента (со стоимостью счетчика). Составление акта,опломбирование пломбой энергоснабжающей организации.  В т.ч.:</t>
  </si>
  <si>
    <t>Перенос 1ф счетчика в квартиру абонента (без стоимости счетчика). Составление акта,опломбирование пломбой энергоснабжающей организации. В т.ч.:</t>
  </si>
  <si>
    <t>Установка или замена 3ф многотарифного счетчика (со стоимостью счетчика). Составление акта,опломбирование пломбой энергоснабжающей организации.  В т.ч.:</t>
  </si>
  <si>
    <t>Установка или замена 3ф счетчика (без стоимости счетчика). Составление акта,опломбирование пломбой энергоснабжающей организации.  В т.ч.:</t>
  </si>
  <si>
    <t>Установка или замена 1ф многотарифного счетчика (со стоимостью счетчика). Составление акта,опломбирование пломбой энергоснабжающей организации. В т.ч.:</t>
  </si>
  <si>
    <t>Установка или замена 1ф однотарифного счетчика (со стоимостью счетчика). Составление акта,опломбирование пломбой энергоснабжающей организации. В т.ч.:</t>
  </si>
  <si>
    <t>Установка или замена 1ф счетчика (без стоимости счетчика). Составление акта,опломбирование пломбой энергоснабжающей организации.  В т.ч.:</t>
  </si>
  <si>
    <t>Установка или замена 3ф однотарифного счетчика (со стоимостью счетчика). Составление акта,опломбирование пломбой энергоснабжающей организации.  В т.ч.:</t>
  </si>
  <si>
    <t>гайка М8(12)</t>
  </si>
  <si>
    <t>Установка (замена) трансформатора тока 0,4 кВ.   В т.ч.:</t>
  </si>
  <si>
    <t>Визуальный осмотр электроустановки.</t>
  </si>
  <si>
    <t>Транспортные расходы  min 150руб (свыше 5км - 17руб за 1км). За городом</t>
  </si>
  <si>
    <t>дюбель</t>
  </si>
  <si>
    <t>Динрейка</t>
  </si>
  <si>
    <t>Изолента</t>
  </si>
  <si>
    <t>полоса лоскутова</t>
  </si>
  <si>
    <t xml:space="preserve">саморез </t>
  </si>
  <si>
    <t>Трансформатор тока Т-0,66 100/5А</t>
  </si>
  <si>
    <t>Трансформатор тока Т-0,66 150/5А</t>
  </si>
  <si>
    <t>Трансформатор тока Т-0,66 200/5А</t>
  </si>
  <si>
    <t>Трансформатор тока Т-0,66 300/5А</t>
  </si>
  <si>
    <t>Трансформатор тока Т-0,66 400/5А</t>
  </si>
  <si>
    <t>Трансформатор тока Т-0,66 600/5А</t>
  </si>
  <si>
    <t xml:space="preserve">кабель </t>
  </si>
  <si>
    <t>Счетчик электрической энергии 1ф Энергомера СЕ 101S6145M6</t>
  </si>
  <si>
    <t>Счетчик электрической энергии 3ф Меркурий 230 АМ-02</t>
  </si>
  <si>
    <t>Счетчик электрической энергии 3ф Меркурий 230 АМ-03</t>
  </si>
  <si>
    <t>Счетчик электрической энергии 3ф Меркурий 230  AR-03 С (R)</t>
  </si>
  <si>
    <t>Счетчик электрической энергии 3ф Меркурий 230  АRT-03 С (R)N</t>
  </si>
  <si>
    <t>Щит распределительный ЩРН-П-12</t>
  </si>
  <si>
    <t>Щит распределительный ЩРН-П-24</t>
  </si>
  <si>
    <t xml:space="preserve">Кабель ВВГ 4*6 </t>
  </si>
  <si>
    <t>Кабель ВВГ 3*2,5</t>
  </si>
  <si>
    <t xml:space="preserve">Кабельный канал 25*16 </t>
  </si>
  <si>
    <t>Кабель АВВГ 4*6</t>
  </si>
  <si>
    <t>щит распределительный ЩРН-П-12</t>
  </si>
  <si>
    <t xml:space="preserve">Автоматический выключатель 1Р 40А </t>
  </si>
  <si>
    <t xml:space="preserve">Автоматический выключатель 1Р 16А </t>
  </si>
  <si>
    <t xml:space="preserve">Автоматический выключатель 1Р 25А </t>
  </si>
  <si>
    <t xml:space="preserve">Автоматический выключатель 3Р 40А </t>
  </si>
  <si>
    <t xml:space="preserve">автоматический выключатель 1Р 16А </t>
  </si>
  <si>
    <t xml:space="preserve">автоматический выключатель 1Р 25А </t>
  </si>
  <si>
    <t xml:space="preserve">автоматический выключатель 1Р 40А </t>
  </si>
  <si>
    <t>СИЗ</t>
  </si>
  <si>
    <t>электросчетчик однофазный однотарифный</t>
  </si>
  <si>
    <t>электросчетчик однофазный многотарифный</t>
  </si>
  <si>
    <t>электросчетчик трёхфазный однотарифный</t>
  </si>
  <si>
    <t>электросчетчик трёхфазный многотарифный</t>
  </si>
  <si>
    <t>кабель</t>
  </si>
  <si>
    <t xml:space="preserve">дюбель </t>
  </si>
  <si>
    <t xml:space="preserve">Счетчик электрической энергии трехфазный однотарифный Меркурий 231 АМ-01 </t>
  </si>
  <si>
    <t>Счетчик электрической энергии однофазный многотарифный Меркурий 200.02</t>
  </si>
  <si>
    <t>Счетчик электрической энергии однофазный однотарифный Меркурий 201.5</t>
  </si>
  <si>
    <t>Труба гофрированная Ø25</t>
  </si>
  <si>
    <t>кабель AВВГ 4х6</t>
  </si>
  <si>
    <t>саморез</t>
  </si>
  <si>
    <t>Счетчик электрической энергии трехфазный многотарифный Меркурий 231 АТ-01 I</t>
  </si>
  <si>
    <t>Ориентировочные цены  на услуги по установке и замене приборов учета электрической энергии</t>
  </si>
  <si>
    <t>Ориентировочная стоимость на материалы, дополнительно необходимые для выполнения услуги:</t>
  </si>
</sst>
</file>

<file path=xl/styles.xml><?xml version="1.0" encoding="utf-8"?>
<styleSheet xmlns="http://schemas.openxmlformats.org/spreadsheetml/2006/main">
  <numFmts count="4">
    <numFmt numFmtId="164" formatCode="#,##0.00_р_."/>
    <numFmt numFmtId="165" formatCode="0.000"/>
    <numFmt numFmtId="166" formatCode="0.0"/>
    <numFmt numFmtId="167" formatCode="#,##0.000"/>
  </numFmts>
  <fonts count="26">
    <font>
      <sz val="12"/>
      <name val="Times New Roman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b/>
      <sz val="22"/>
      <name val="Times New Roman"/>
      <family val="1"/>
    </font>
    <font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</font>
    <font>
      <sz val="16"/>
      <name val="Times New Roman"/>
      <family val="1"/>
    </font>
    <font>
      <b/>
      <sz val="20"/>
      <name val="Times New Roman"/>
      <family val="1"/>
      <charset val="204"/>
    </font>
    <font>
      <sz val="14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ahoma"/>
      <family val="2"/>
      <charset val="204"/>
    </font>
    <font>
      <sz val="10"/>
      <name val="Arial Cyr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3" fillId="0" borderId="0"/>
    <xf numFmtId="0" fontId="8" fillId="0" borderId="0"/>
  </cellStyleXfs>
  <cellXfs count="2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/>
    <xf numFmtId="0" fontId="0" fillId="0" borderId="0" xfId="0" applyFill="1"/>
    <xf numFmtId="0" fontId="2" fillId="0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applyFill="1" applyBorder="1"/>
    <xf numFmtId="0" fontId="8" fillId="0" borderId="4" xfId="0" applyFont="1" applyBorder="1"/>
    <xf numFmtId="0" fontId="5" fillId="0" borderId="2" xfId="0" applyFont="1" applyFill="1" applyBorder="1"/>
    <xf numFmtId="0" fontId="5" fillId="0" borderId="0" xfId="0" applyFont="1" applyFill="1"/>
    <xf numFmtId="0" fontId="0" fillId="0" borderId="5" xfId="0" applyBorder="1"/>
    <xf numFmtId="2" fontId="8" fillId="0" borderId="6" xfId="0" applyNumberFormat="1" applyFont="1" applyBorder="1"/>
    <xf numFmtId="165" fontId="0" fillId="0" borderId="6" xfId="0" applyNumberFormat="1" applyBorder="1"/>
    <xf numFmtId="165" fontId="5" fillId="0" borderId="6" xfId="0" applyNumberFormat="1" applyFont="1" applyFill="1" applyBorder="1"/>
    <xf numFmtId="165" fontId="8" fillId="0" borderId="6" xfId="0" applyNumberFormat="1" applyFont="1" applyBorder="1"/>
    <xf numFmtId="165" fontId="8" fillId="0" borderId="6" xfId="0" applyNumberFormat="1" applyFont="1" applyFill="1" applyBorder="1"/>
    <xf numFmtId="2" fontId="8" fillId="0" borderId="6" xfId="0" applyNumberFormat="1" applyFont="1" applyBorder="1" applyAlignment="1">
      <alignment vertical="center"/>
    </xf>
    <xf numFmtId="0" fontId="0" fillId="0" borderId="7" xfId="0" applyBorder="1"/>
    <xf numFmtId="0" fontId="8" fillId="0" borderId="7" xfId="0" applyFont="1" applyBorder="1"/>
    <xf numFmtId="0" fontId="0" fillId="0" borderId="7" xfId="0" applyBorder="1" applyAlignment="1">
      <alignment horizontal="left"/>
    </xf>
    <xf numFmtId="0" fontId="0" fillId="0" borderId="7" xfId="0" applyFill="1" applyBorder="1" applyAlignment="1">
      <alignment horizontal="right" wrapText="1"/>
    </xf>
    <xf numFmtId="0" fontId="0" fillId="0" borderId="8" xfId="0" applyFill="1" applyBorder="1" applyAlignment="1">
      <alignment horizontal="right" wrapText="1"/>
    </xf>
    <xf numFmtId="0" fontId="8" fillId="0" borderId="7" xfId="0" applyFont="1" applyBorder="1" applyAlignment="1">
      <alignment horizontal="right"/>
    </xf>
    <xf numFmtId="0" fontId="0" fillId="0" borderId="9" xfId="0" applyBorder="1" applyAlignment="1">
      <alignment horizontal="right"/>
    </xf>
    <xf numFmtId="2" fontId="8" fillId="0" borderId="10" xfId="0" applyNumberFormat="1" applyFont="1" applyBorder="1"/>
    <xf numFmtId="0" fontId="0" fillId="0" borderId="11" xfId="0" applyBorder="1"/>
    <xf numFmtId="0" fontId="2" fillId="0" borderId="0" xfId="0" applyFont="1" applyBorder="1"/>
    <xf numFmtId="0" fontId="15" fillId="0" borderId="7" xfId="0" applyFont="1" applyBorder="1" applyAlignment="1">
      <alignment horizontal="center"/>
    </xf>
    <xf numFmtId="0" fontId="8" fillId="0" borderId="0" xfId="0" applyFont="1"/>
    <xf numFmtId="0" fontId="5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/>
    </xf>
    <xf numFmtId="0" fontId="5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vertical="center" wrapText="1"/>
    </xf>
    <xf numFmtId="4" fontId="5" fillId="0" borderId="13" xfId="0" applyNumberFormat="1" applyFont="1" applyFill="1" applyBorder="1" applyAlignment="1">
      <alignment horizontal="center" vertical="center"/>
    </xf>
    <xf numFmtId="4" fontId="5" fillId="0" borderId="1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/>
    <xf numFmtId="0" fontId="17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6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2" fillId="0" borderId="10" xfId="0" applyNumberFormat="1" applyFont="1" applyBorder="1"/>
    <xf numFmtId="4" fontId="2" fillId="0" borderId="21" xfId="0" applyNumberFormat="1" applyFont="1" applyBorder="1"/>
    <xf numFmtId="0" fontId="2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2" xfId="0" applyNumberFormat="1" applyFont="1" applyBorder="1"/>
    <xf numFmtId="4" fontId="5" fillId="0" borderId="23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/>
    <xf numFmtId="4" fontId="5" fillId="0" borderId="0" xfId="0" applyNumberFormat="1" applyFont="1" applyFill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/>
    <xf numFmtId="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7" fontId="8" fillId="0" borderId="0" xfId="0" applyNumberFormat="1" applyFont="1" applyFill="1"/>
    <xf numFmtId="167" fontId="5" fillId="0" borderId="0" xfId="0" applyNumberFormat="1" applyFont="1" applyFill="1" applyAlignment="1">
      <alignment horizontal="center" vertical="center"/>
    </xf>
    <xf numFmtId="167" fontId="8" fillId="0" borderId="0" xfId="0" applyNumberFormat="1" applyFont="1"/>
    <xf numFmtId="167" fontId="5" fillId="0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/>
    </xf>
    <xf numFmtId="0" fontId="12" fillId="0" borderId="0" xfId="0" applyFont="1" applyFill="1"/>
    <xf numFmtId="0" fontId="4" fillId="0" borderId="0" xfId="0" applyFont="1" applyBorder="1"/>
    <xf numFmtId="0" fontId="11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8" fillId="0" borderId="0" xfId="0" applyFont="1" applyBorder="1"/>
    <xf numFmtId="0" fontId="20" fillId="0" borderId="0" xfId="0" applyFont="1" applyBorder="1"/>
    <xf numFmtId="2" fontId="19" fillId="0" borderId="6" xfId="0" applyNumberFormat="1" applyFont="1" applyBorder="1" applyAlignment="1">
      <alignment horizontal="center" wrapText="1"/>
    </xf>
    <xf numFmtId="0" fontId="19" fillId="0" borderId="24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left" wrapText="1"/>
    </xf>
    <xf numFmtId="2" fontId="7" fillId="0" borderId="8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justify" vertical="center" wrapText="1"/>
    </xf>
    <xf numFmtId="2" fontId="7" fillId="0" borderId="8" xfId="0" applyNumberFormat="1" applyFont="1" applyFill="1" applyBorder="1" applyAlignment="1">
      <alignment horizontal="center" vertical="center"/>
    </xf>
    <xf numFmtId="0" fontId="20" fillId="0" borderId="0" xfId="0" applyFont="1" applyFill="1" applyBorder="1"/>
    <xf numFmtId="164" fontId="19" fillId="0" borderId="6" xfId="0" applyNumberFormat="1" applyFont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justify" vertical="center" wrapText="1"/>
    </xf>
    <xf numFmtId="2" fontId="20" fillId="0" borderId="8" xfId="0" applyNumberFormat="1" applyFont="1" applyFill="1" applyBorder="1" applyAlignment="1">
      <alignment horizontal="center" vertical="center"/>
    </xf>
    <xf numFmtId="2" fontId="19" fillId="0" borderId="6" xfId="0" applyNumberFormat="1" applyFont="1" applyFill="1" applyBorder="1" applyAlignment="1">
      <alignment horizontal="center" vertical="center"/>
    </xf>
    <xf numFmtId="2" fontId="19" fillId="0" borderId="25" xfId="0" applyNumberFormat="1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2" fontId="20" fillId="0" borderId="2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justify" vertical="center" wrapText="1"/>
    </xf>
    <xf numFmtId="166" fontId="7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0" fontId="19" fillId="0" borderId="0" xfId="0" applyFont="1" applyFill="1" applyBorder="1" applyAlignment="1">
      <alignment horizontal="justify" vertical="center" wrapText="1"/>
    </xf>
    <xf numFmtId="0" fontId="19" fillId="0" borderId="0" xfId="0" applyNumberFormat="1" applyFont="1" applyFill="1" applyBorder="1"/>
    <xf numFmtId="166" fontId="19" fillId="0" borderId="0" xfId="0" applyNumberFormat="1" applyFont="1" applyFill="1" applyBorder="1"/>
    <xf numFmtId="0" fontId="19" fillId="0" borderId="0" xfId="0" applyFont="1" applyFill="1" applyBorder="1" applyAlignment="1">
      <alignment horizontal="left"/>
    </xf>
    <xf numFmtId="2" fontId="19" fillId="0" borderId="0" xfId="0" applyNumberFormat="1" applyFont="1" applyFill="1" applyBorder="1"/>
    <xf numFmtId="0" fontId="21" fillId="0" borderId="0" xfId="0" applyFont="1" applyFill="1" applyBorder="1"/>
    <xf numFmtId="0" fontId="15" fillId="0" borderId="0" xfId="0" applyFont="1" applyFill="1" applyBorder="1"/>
    <xf numFmtId="2" fontId="21" fillId="0" borderId="0" xfId="0" applyNumberFormat="1" applyFont="1" applyFill="1" applyBorder="1"/>
    <xf numFmtId="166" fontId="21" fillId="0" borderId="0" xfId="0" applyNumberFormat="1" applyFont="1" applyFill="1" applyBorder="1"/>
    <xf numFmtId="0" fontId="0" fillId="0" borderId="0" xfId="0" applyFill="1" applyBorder="1"/>
    <xf numFmtId="4" fontId="19" fillId="0" borderId="6" xfId="0" applyNumberFormat="1" applyFont="1" applyBorder="1" applyAlignment="1">
      <alignment horizontal="center" vertical="center"/>
    </xf>
    <xf numFmtId="4" fontId="19" fillId="0" borderId="6" xfId="0" applyNumberFormat="1" applyFont="1" applyFill="1" applyBorder="1" applyAlignment="1">
      <alignment horizontal="center" vertical="center"/>
    </xf>
    <xf numFmtId="164" fontId="9" fillId="0" borderId="6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24" xfId="0" applyNumberFormat="1" applyFont="1" applyBorder="1" applyAlignment="1">
      <alignment horizontal="center" vertical="center" wrapText="1"/>
    </xf>
    <xf numFmtId="2" fontId="9" fillId="0" borderId="26" xfId="0" applyNumberFormat="1" applyFont="1" applyFill="1" applyBorder="1" applyAlignment="1">
      <alignment horizontal="center" vertical="center"/>
    </xf>
    <xf numFmtId="2" fontId="9" fillId="0" borderId="24" xfId="0" applyNumberFormat="1" applyFont="1" applyFill="1" applyBorder="1" applyAlignment="1">
      <alignment horizontal="center" vertical="center"/>
    </xf>
    <xf numFmtId="2" fontId="9" fillId="0" borderId="27" xfId="0" applyNumberFormat="1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Border="1" applyAlignment="1">
      <alignment horizontal="center" vertical="center"/>
    </xf>
    <xf numFmtId="167" fontId="20" fillId="0" borderId="0" xfId="0" applyNumberFormat="1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/>
    </xf>
    <xf numFmtId="2" fontId="7" fillId="0" borderId="6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Alignment="1">
      <alignment vertical="center"/>
    </xf>
    <xf numFmtId="0" fontId="20" fillId="0" borderId="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13" fillId="0" borderId="2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13" fillId="0" borderId="29" xfId="0" applyFont="1" applyFill="1" applyBorder="1" applyAlignment="1">
      <alignment horizontal="left" wrapText="1"/>
    </xf>
    <xf numFmtId="0" fontId="13" fillId="0" borderId="29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/>
    <xf numFmtId="0" fontId="25" fillId="0" borderId="0" xfId="0" applyFont="1" applyFill="1" applyAlignment="1">
      <alignment horizontal="center" vertical="center"/>
    </xf>
    <xf numFmtId="0" fontId="25" fillId="0" borderId="0" xfId="0" applyFont="1" applyFill="1"/>
    <xf numFmtId="2" fontId="24" fillId="0" borderId="0" xfId="0" applyNumberFormat="1" applyFont="1" applyFill="1" applyAlignment="1">
      <alignment vertical="center"/>
    </xf>
    <xf numFmtId="0" fontId="13" fillId="0" borderId="6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/>
    </xf>
    <xf numFmtId="167" fontId="20" fillId="0" borderId="29" xfId="0" applyNumberFormat="1" applyFont="1" applyFill="1" applyBorder="1" applyAlignment="1">
      <alignment horizontal="center"/>
    </xf>
    <xf numFmtId="2" fontId="7" fillId="0" borderId="30" xfId="0" applyNumberFormat="1" applyFont="1" applyFill="1" applyBorder="1" applyAlignment="1">
      <alignment wrapText="1"/>
    </xf>
    <xf numFmtId="0" fontId="20" fillId="0" borderId="2" xfId="0" applyFont="1" applyFill="1" applyBorder="1" applyAlignment="1">
      <alignment horizontal="left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/>
    </xf>
    <xf numFmtId="1" fontId="20" fillId="0" borderId="2" xfId="0" applyNumberFormat="1" applyFont="1" applyFill="1" applyBorder="1" applyAlignment="1"/>
    <xf numFmtId="1" fontId="7" fillId="0" borderId="31" xfId="0" applyNumberFormat="1" applyFont="1" applyFill="1" applyBorder="1" applyAlignment="1"/>
    <xf numFmtId="1" fontId="20" fillId="0" borderId="2" xfId="0" applyNumberFormat="1" applyFont="1" applyFill="1" applyBorder="1" applyAlignment="1">
      <alignment horizontal="center"/>
    </xf>
    <xf numFmtId="1" fontId="7" fillId="0" borderId="31" xfId="0" applyNumberFormat="1" applyFont="1" applyFill="1" applyBorder="1" applyAlignment="1">
      <alignment horizontal="center"/>
    </xf>
    <xf numFmtId="1" fontId="12" fillId="0" borderId="6" xfId="0" applyNumberFormat="1" applyFont="1" applyFill="1" applyBorder="1" applyAlignment="1">
      <alignment horizontal="center"/>
    </xf>
    <xf numFmtId="1" fontId="12" fillId="0" borderId="6" xfId="0" applyNumberFormat="1" applyFont="1" applyFill="1" applyBorder="1" applyAlignment="1"/>
    <xf numFmtId="1" fontId="7" fillId="0" borderId="6" xfId="0" applyNumberFormat="1" applyFont="1" applyFill="1" applyBorder="1" applyAlignment="1"/>
    <xf numFmtId="1" fontId="12" fillId="0" borderId="19" xfId="0" applyNumberFormat="1" applyFont="1" applyFill="1" applyBorder="1" applyAlignment="1"/>
    <xf numFmtId="1" fontId="7" fillId="0" borderId="32" xfId="0" applyNumberFormat="1" applyFont="1" applyFill="1" applyBorder="1" applyAlignment="1"/>
    <xf numFmtId="0" fontId="5" fillId="0" borderId="0" xfId="0" applyFont="1" applyFill="1" applyAlignment="1">
      <alignment horizontal="left"/>
    </xf>
    <xf numFmtId="0" fontId="20" fillId="0" borderId="0" xfId="0" applyFont="1" applyFill="1"/>
    <xf numFmtId="0" fontId="22" fillId="0" borderId="0" xfId="0" applyFont="1"/>
    <xf numFmtId="0" fontId="7" fillId="0" borderId="0" xfId="0" applyFont="1" applyFill="1" applyAlignment="1">
      <alignment horizontal="left"/>
    </xf>
    <xf numFmtId="0" fontId="20" fillId="0" borderId="0" xfId="0" applyFont="1" applyFill="1" applyAlignment="1">
      <alignment horizontal="left" vertical="center"/>
    </xf>
    <xf numFmtId="2" fontId="7" fillId="0" borderId="0" xfId="0" applyNumberFormat="1" applyFont="1" applyFill="1" applyAlignment="1">
      <alignment vertical="center"/>
    </xf>
    <xf numFmtId="0" fontId="20" fillId="3" borderId="2" xfId="0" applyFont="1" applyFill="1" applyBorder="1" applyAlignment="1">
      <alignment horizontal="left" vertical="top" wrapText="1"/>
    </xf>
    <xf numFmtId="2" fontId="22" fillId="0" borderId="2" xfId="0" applyNumberFormat="1" applyFont="1" applyBorder="1"/>
    <xf numFmtId="4" fontId="22" fillId="0" borderId="3" xfId="0" applyNumberFormat="1" applyFont="1" applyBorder="1"/>
    <xf numFmtId="0" fontId="20" fillId="3" borderId="6" xfId="0" applyFont="1" applyFill="1" applyBorder="1" applyAlignment="1">
      <alignment horizontal="left" vertical="top" wrapText="1"/>
    </xf>
    <xf numFmtId="2" fontId="22" fillId="0" borderId="6" xfId="0" applyNumberFormat="1" applyFont="1" applyBorder="1"/>
    <xf numFmtId="4" fontId="22" fillId="0" borderId="8" xfId="0" applyNumberFormat="1" applyFont="1" applyBorder="1"/>
    <xf numFmtId="0" fontId="20" fillId="0" borderId="6" xfId="0" applyFont="1" applyBorder="1" applyAlignment="1">
      <alignment horizontal="left" vertical="top" wrapText="1"/>
    </xf>
    <xf numFmtId="0" fontId="20" fillId="3" borderId="10" xfId="0" applyFont="1" applyFill="1" applyBorder="1" applyAlignment="1">
      <alignment horizontal="left" vertical="top" wrapText="1"/>
    </xf>
    <xf numFmtId="2" fontId="22" fillId="0" borderId="10" xfId="0" applyNumberFormat="1" applyFont="1" applyBorder="1"/>
    <xf numFmtId="4" fontId="22" fillId="0" borderId="21" xfId="0" applyNumberFormat="1" applyFont="1" applyBorder="1"/>
    <xf numFmtId="0" fontId="22" fillId="0" borderId="1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0" fillId="0" borderId="29" xfId="1" applyFont="1" applyFill="1" applyBorder="1" applyAlignment="1">
      <alignment wrapText="1"/>
    </xf>
    <xf numFmtId="0" fontId="20" fillId="0" borderId="12" xfId="1" applyFont="1" applyFill="1" applyBorder="1" applyAlignment="1">
      <alignment wrapText="1"/>
    </xf>
    <xf numFmtId="0" fontId="20" fillId="0" borderId="6" xfId="1" applyFont="1" applyFill="1" applyBorder="1" applyAlignment="1">
      <alignment wrapText="1"/>
    </xf>
    <xf numFmtId="0" fontId="20" fillId="0" borderId="6" xfId="1" applyFont="1" applyFill="1" applyBorder="1" applyAlignment="1">
      <alignment horizontal="left" vertical="top" wrapText="1"/>
    </xf>
    <xf numFmtId="0" fontId="20" fillId="0" borderId="29" xfId="0" applyFont="1" applyFill="1" applyBorder="1" applyAlignment="1">
      <alignment horizontal="left" wrapText="1"/>
    </xf>
    <xf numFmtId="0" fontId="20" fillId="0" borderId="6" xfId="0" applyFont="1" applyBorder="1" applyAlignment="1">
      <alignment wrapText="1"/>
    </xf>
    <xf numFmtId="0" fontId="20" fillId="0" borderId="6" xfId="0" applyFont="1" applyBorder="1"/>
    <xf numFmtId="1" fontId="7" fillId="0" borderId="30" xfId="0" applyNumberFormat="1" applyFont="1" applyFill="1" applyBorder="1" applyAlignment="1"/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7" fillId="0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33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/>
    </xf>
    <xf numFmtId="0" fontId="5" fillId="0" borderId="0" xfId="0" applyFont="1" applyAlignment="1"/>
    <xf numFmtId="0" fontId="5" fillId="0" borderId="0" xfId="0" applyFont="1" applyFill="1" applyAlignment="1">
      <alignment horizontal="left" vertical="center"/>
    </xf>
    <xf numFmtId="0" fontId="11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11" fillId="0" borderId="2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0" borderId="34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24" fillId="0" borderId="0" xfId="0" applyFont="1" applyFill="1" applyAlignment="1"/>
    <xf numFmtId="0" fontId="13" fillId="0" borderId="25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view="pageBreakPreview" zoomScale="92" zoomScaleSheetLayoutView="92" workbookViewId="0">
      <selection activeCell="J27" sqref="J27"/>
    </sheetView>
  </sheetViews>
  <sheetFormatPr defaultRowHeight="15.75"/>
  <cols>
    <col min="1" max="1" width="16.625" customWidth="1"/>
    <col min="2" max="2" width="10.125" customWidth="1"/>
    <col min="3" max="3" width="10" customWidth="1"/>
    <col min="4" max="4" width="11.375" style="14" customWidth="1"/>
    <col min="5" max="5" width="9.75" customWidth="1"/>
    <col min="6" max="6" width="9.625" customWidth="1"/>
    <col min="7" max="7" width="10.25" customWidth="1"/>
    <col min="8" max="8" width="10.25" style="14" customWidth="1"/>
    <col min="9" max="9" width="10.375" customWidth="1"/>
    <col min="10" max="10" width="11.25" customWidth="1"/>
    <col min="11" max="11" width="10.5" customWidth="1"/>
    <col min="12" max="12" width="10.5" style="14" customWidth="1"/>
    <col min="13" max="13" width="10.5" style="5" customWidth="1"/>
    <col min="14" max="14" width="11.375" style="14" customWidth="1"/>
    <col min="15" max="15" width="17.125" customWidth="1"/>
  </cols>
  <sheetData>
    <row r="1" spans="1:15">
      <c r="B1" s="236"/>
      <c r="C1" s="236"/>
      <c r="D1" s="236"/>
    </row>
    <row r="2" spans="1:15" ht="16.5" thickBot="1"/>
    <row r="3" spans="1:15">
      <c r="A3" s="7" t="s">
        <v>12</v>
      </c>
      <c r="B3" s="8" t="s">
        <v>17</v>
      </c>
      <c r="C3" s="8" t="s">
        <v>1</v>
      </c>
      <c r="D3" s="13" t="s">
        <v>27</v>
      </c>
      <c r="E3" s="8" t="s">
        <v>2</v>
      </c>
      <c r="F3" s="8" t="s">
        <v>3</v>
      </c>
      <c r="G3" s="8" t="s">
        <v>4</v>
      </c>
      <c r="H3" s="13" t="s">
        <v>24</v>
      </c>
      <c r="I3" s="8" t="s">
        <v>5</v>
      </c>
      <c r="J3" s="8" t="s">
        <v>6</v>
      </c>
      <c r="K3" s="8" t="s">
        <v>7</v>
      </c>
      <c r="L3" s="13" t="s">
        <v>23</v>
      </c>
      <c r="M3" s="13" t="s">
        <v>22</v>
      </c>
      <c r="N3" s="13" t="s">
        <v>18</v>
      </c>
      <c r="O3" s="9"/>
    </row>
    <row r="4" spans="1:15">
      <c r="A4" s="22" t="s">
        <v>13</v>
      </c>
      <c r="B4" s="21" t="e">
        <f>#REF!</f>
        <v>#REF!</v>
      </c>
      <c r="C4" s="17" t="e">
        <f>#REF!</f>
        <v>#REF!</v>
      </c>
      <c r="D4" s="18" t="e">
        <f t="shared" ref="D4:D12" si="0">B4+C4</f>
        <v>#REF!</v>
      </c>
      <c r="E4" s="17" t="e">
        <f>#REF!</f>
        <v>#REF!</v>
      </c>
      <c r="F4" s="17" t="e">
        <f>#REF!</f>
        <v>#REF!</v>
      </c>
      <c r="G4" s="17" t="e">
        <f>#REF!</f>
        <v>#REF!</v>
      </c>
      <c r="H4" s="18" t="e">
        <f t="shared" ref="H4:H13" si="1">E4+F4+G4</f>
        <v>#REF!</v>
      </c>
      <c r="I4" s="17" t="e">
        <f>#REF!</f>
        <v>#REF!</v>
      </c>
      <c r="J4" s="17" t="e">
        <f>#REF!</f>
        <v>#REF!</v>
      </c>
      <c r="K4" s="17" t="e">
        <f>#REF!</f>
        <v>#REF!</v>
      </c>
      <c r="L4" s="18" t="e">
        <f t="shared" ref="L4:L13" si="2">I4+J4+K4</f>
        <v>#REF!</v>
      </c>
      <c r="M4" s="18" t="e">
        <f t="shared" ref="M4:M13" si="3">H4+L4</f>
        <v>#REF!</v>
      </c>
      <c r="N4" s="18" t="e">
        <f t="shared" ref="N4:N13" si="4">D4+M4</f>
        <v>#REF!</v>
      </c>
      <c r="O4" s="15" t="s">
        <v>13</v>
      </c>
    </row>
    <row r="5" spans="1:15">
      <c r="A5" s="22" t="s">
        <v>14</v>
      </c>
      <c r="B5" s="19" t="e">
        <f>#REF!</f>
        <v>#REF!</v>
      </c>
      <c r="C5" s="17" t="e">
        <f>#REF!</f>
        <v>#REF!</v>
      </c>
      <c r="D5" s="18" t="e">
        <f t="shared" si="0"/>
        <v>#REF!</v>
      </c>
      <c r="E5" s="17" t="e">
        <f>#REF!</f>
        <v>#REF!</v>
      </c>
      <c r="F5" s="17" t="e">
        <f>#REF!</f>
        <v>#REF!</v>
      </c>
      <c r="G5" s="17" t="e">
        <f>#REF!</f>
        <v>#REF!</v>
      </c>
      <c r="H5" s="18" t="e">
        <f>E5+F5+G5</f>
        <v>#REF!</v>
      </c>
      <c r="I5" s="17" t="e">
        <f>#REF!</f>
        <v>#REF!</v>
      </c>
      <c r="J5" s="17" t="e">
        <f>#REF!</f>
        <v>#REF!</v>
      </c>
      <c r="K5" s="17" t="e">
        <f>#REF!</f>
        <v>#REF!</v>
      </c>
      <c r="L5" s="18" t="e">
        <f t="shared" si="2"/>
        <v>#REF!</v>
      </c>
      <c r="M5" s="18" t="e">
        <f t="shared" si="3"/>
        <v>#REF!</v>
      </c>
      <c r="N5" s="18" t="e">
        <f t="shared" si="4"/>
        <v>#REF!</v>
      </c>
      <c r="O5" s="10" t="s">
        <v>14</v>
      </c>
    </row>
    <row r="6" spans="1:15">
      <c r="A6" s="22" t="s">
        <v>16</v>
      </c>
      <c r="B6" s="19" t="e">
        <f>#REF!</f>
        <v>#REF!</v>
      </c>
      <c r="C6" s="17" t="e">
        <f>#REF!</f>
        <v>#REF!</v>
      </c>
      <c r="D6" s="18" t="e">
        <f t="shared" si="0"/>
        <v>#REF!</v>
      </c>
      <c r="E6" s="17" t="e">
        <f>#REF!</f>
        <v>#REF!</v>
      </c>
      <c r="F6" s="17" t="e">
        <f>#REF!</f>
        <v>#REF!</v>
      </c>
      <c r="G6" s="17" t="e">
        <f>#REF!</f>
        <v>#REF!</v>
      </c>
      <c r="H6" s="18" t="e">
        <f t="shared" si="1"/>
        <v>#REF!</v>
      </c>
      <c r="I6" s="19" t="e">
        <f>#REF!</f>
        <v>#REF!</v>
      </c>
      <c r="J6" s="17" t="e">
        <f>#REF!</f>
        <v>#REF!</v>
      </c>
      <c r="K6" s="17" t="e">
        <f>#REF!</f>
        <v>#REF!</v>
      </c>
      <c r="L6" s="18" t="e">
        <f t="shared" si="2"/>
        <v>#REF!</v>
      </c>
      <c r="M6" s="18" t="e">
        <f t="shared" si="3"/>
        <v>#REF!</v>
      </c>
      <c r="N6" s="18" t="e">
        <f t="shared" si="4"/>
        <v>#REF!</v>
      </c>
      <c r="O6" s="10" t="s">
        <v>16</v>
      </c>
    </row>
    <row r="7" spans="1:15">
      <c r="A7" s="22" t="s">
        <v>15</v>
      </c>
      <c r="B7" s="19" t="e">
        <f>#REF!</f>
        <v>#REF!</v>
      </c>
      <c r="C7" s="17" t="e">
        <f>#REF!</f>
        <v>#REF!</v>
      </c>
      <c r="D7" s="18" t="e">
        <f t="shared" si="0"/>
        <v>#REF!</v>
      </c>
      <c r="E7" s="17" t="e">
        <f>#REF!</f>
        <v>#REF!</v>
      </c>
      <c r="F7" s="17" t="e">
        <f>#REF!</f>
        <v>#REF!</v>
      </c>
      <c r="G7" s="17" t="e">
        <f>#REF!</f>
        <v>#REF!</v>
      </c>
      <c r="H7" s="18" t="e">
        <f t="shared" si="1"/>
        <v>#REF!</v>
      </c>
      <c r="I7" s="17" t="e">
        <f>#REF!</f>
        <v>#REF!</v>
      </c>
      <c r="J7" s="17" t="e">
        <f>#REF!</f>
        <v>#REF!</v>
      </c>
      <c r="K7" s="17" t="e">
        <f>#REF!</f>
        <v>#REF!</v>
      </c>
      <c r="L7" s="18" t="e">
        <f t="shared" si="2"/>
        <v>#REF!</v>
      </c>
      <c r="M7" s="18" t="e">
        <f t="shared" si="3"/>
        <v>#REF!</v>
      </c>
      <c r="N7" s="18" t="e">
        <f t="shared" si="4"/>
        <v>#REF!</v>
      </c>
      <c r="O7" s="10" t="s">
        <v>25</v>
      </c>
    </row>
    <row r="8" spans="1:15">
      <c r="A8" s="22" t="s">
        <v>39</v>
      </c>
      <c r="B8" s="19" t="e">
        <f>#REF!</f>
        <v>#REF!</v>
      </c>
      <c r="C8" s="17" t="e">
        <f>#REF!</f>
        <v>#REF!</v>
      </c>
      <c r="D8" s="18" t="e">
        <f t="shared" si="0"/>
        <v>#REF!</v>
      </c>
      <c r="E8" s="19" t="e">
        <f>#REF!</f>
        <v>#REF!</v>
      </c>
      <c r="F8" s="17" t="e">
        <f>#REF!</f>
        <v>#REF!</v>
      </c>
      <c r="G8" s="17" t="e">
        <f>#REF!</f>
        <v>#REF!</v>
      </c>
      <c r="H8" s="18" t="e">
        <f t="shared" si="1"/>
        <v>#REF!</v>
      </c>
      <c r="I8" s="17" t="e">
        <f>#REF!</f>
        <v>#REF!</v>
      </c>
      <c r="J8" s="17" t="e">
        <f>#REF!</f>
        <v>#REF!</v>
      </c>
      <c r="K8" s="17" t="e">
        <f>#REF!</f>
        <v>#REF!</v>
      </c>
      <c r="L8" s="18" t="e">
        <f t="shared" si="2"/>
        <v>#REF!</v>
      </c>
      <c r="M8" s="18" t="e">
        <f t="shared" si="3"/>
        <v>#REF!</v>
      </c>
      <c r="N8" s="18" t="e">
        <f t="shared" si="4"/>
        <v>#REF!</v>
      </c>
      <c r="O8" s="10" t="s">
        <v>39</v>
      </c>
    </row>
    <row r="9" spans="1:15">
      <c r="A9" s="23" t="s">
        <v>19</v>
      </c>
      <c r="B9" s="19" t="e">
        <f>#REF!</f>
        <v>#REF!</v>
      </c>
      <c r="C9" s="17" t="e">
        <f>#REF!</f>
        <v>#REF!</v>
      </c>
      <c r="D9" s="18" t="e">
        <f t="shared" si="0"/>
        <v>#REF!</v>
      </c>
      <c r="E9" s="17" t="e">
        <f>#REF!</f>
        <v>#REF!</v>
      </c>
      <c r="F9" s="17" t="e">
        <f>#REF!</f>
        <v>#REF!</v>
      </c>
      <c r="G9" s="17" t="e">
        <f>#REF!</f>
        <v>#REF!</v>
      </c>
      <c r="H9" s="18" t="e">
        <f t="shared" si="1"/>
        <v>#REF!</v>
      </c>
      <c r="I9" s="17" t="e">
        <f>#REF!</f>
        <v>#REF!</v>
      </c>
      <c r="J9" s="17" t="e">
        <f>#REF!</f>
        <v>#REF!</v>
      </c>
      <c r="K9" s="17" t="e">
        <f>#REF!</f>
        <v>#REF!</v>
      </c>
      <c r="L9" s="18" t="e">
        <f t="shared" si="2"/>
        <v>#REF!</v>
      </c>
      <c r="M9" s="18" t="e">
        <f t="shared" si="3"/>
        <v>#REF!</v>
      </c>
      <c r="N9" s="18" t="e">
        <f t="shared" si="4"/>
        <v>#REF!</v>
      </c>
      <c r="O9" s="10" t="s">
        <v>19</v>
      </c>
    </row>
    <row r="10" spans="1:15">
      <c r="A10" s="24" t="s">
        <v>20</v>
      </c>
      <c r="B10" s="19" t="e">
        <f>#REF!</f>
        <v>#REF!</v>
      </c>
      <c r="C10" s="17" t="e">
        <f>#REF!</f>
        <v>#REF!</v>
      </c>
      <c r="D10" s="18" t="e">
        <f t="shared" si="0"/>
        <v>#REF!</v>
      </c>
      <c r="E10" s="17" t="e">
        <f>#REF!</f>
        <v>#REF!</v>
      </c>
      <c r="F10" s="17" t="e">
        <f>#REF!</f>
        <v>#REF!</v>
      </c>
      <c r="G10" s="17" t="e">
        <f>#REF!</f>
        <v>#REF!</v>
      </c>
      <c r="H10" s="18" t="e">
        <f t="shared" si="1"/>
        <v>#REF!</v>
      </c>
      <c r="I10" s="17" t="e">
        <f>#REF!</f>
        <v>#REF!</v>
      </c>
      <c r="J10" s="17" t="e">
        <f>#REF!</f>
        <v>#REF!</v>
      </c>
      <c r="K10" s="17" t="e">
        <f>#REF!</f>
        <v>#REF!</v>
      </c>
      <c r="L10" s="18" t="e">
        <f t="shared" si="2"/>
        <v>#REF!</v>
      </c>
      <c r="M10" s="18" t="e">
        <f t="shared" si="3"/>
        <v>#REF!</v>
      </c>
      <c r="N10" s="18" t="e">
        <f t="shared" si="4"/>
        <v>#REF!</v>
      </c>
      <c r="O10" s="10" t="s">
        <v>26</v>
      </c>
    </row>
    <row r="11" spans="1:15" ht="18" customHeight="1">
      <c r="A11" s="25" t="s">
        <v>40</v>
      </c>
      <c r="B11" s="19" t="e">
        <f>#REF!</f>
        <v>#REF!</v>
      </c>
      <c r="C11" s="17" t="e">
        <f>#REF!</f>
        <v>#REF!</v>
      </c>
      <c r="D11" s="18" t="e">
        <f t="shared" si="0"/>
        <v>#REF!</v>
      </c>
      <c r="E11" s="17" t="e">
        <f>#REF!</f>
        <v>#REF!</v>
      </c>
      <c r="F11" s="17" t="e">
        <f>#REF!</f>
        <v>#REF!</v>
      </c>
      <c r="G11" s="17" t="e">
        <f>#REF!</f>
        <v>#REF!</v>
      </c>
      <c r="H11" s="18" t="e">
        <f t="shared" si="1"/>
        <v>#REF!</v>
      </c>
      <c r="I11" s="17" t="e">
        <f>#REF!</f>
        <v>#REF!</v>
      </c>
      <c r="J11" s="17" t="e">
        <f>#REF!</f>
        <v>#REF!</v>
      </c>
      <c r="K11" s="17" t="e">
        <f>#REF!</f>
        <v>#REF!</v>
      </c>
      <c r="L11" s="18" t="e">
        <f t="shared" si="2"/>
        <v>#REF!</v>
      </c>
      <c r="M11" s="18" t="e">
        <f t="shared" si="3"/>
        <v>#REF!</v>
      </c>
      <c r="N11" s="18" t="e">
        <f t="shared" si="4"/>
        <v>#REF!</v>
      </c>
      <c r="O11" s="26" t="s">
        <v>40</v>
      </c>
    </row>
    <row r="12" spans="1:15" ht="18" customHeight="1">
      <c r="A12" s="25" t="s">
        <v>41</v>
      </c>
      <c r="B12" s="19" t="e">
        <f>#REF!</f>
        <v>#REF!</v>
      </c>
      <c r="C12" s="17" t="e">
        <f>#REF!</f>
        <v>#REF!</v>
      </c>
      <c r="D12" s="18" t="e">
        <f t="shared" si="0"/>
        <v>#REF!</v>
      </c>
      <c r="E12" s="17" t="e">
        <f>#REF!</f>
        <v>#REF!</v>
      </c>
      <c r="F12" s="19" t="e">
        <f>#REF!</f>
        <v>#REF!</v>
      </c>
      <c r="G12" s="17" t="e">
        <f>#REF!</f>
        <v>#REF!</v>
      </c>
      <c r="H12" s="18" t="e">
        <f t="shared" si="1"/>
        <v>#REF!</v>
      </c>
      <c r="I12" s="17" t="e">
        <f>#REF!</f>
        <v>#REF!</v>
      </c>
      <c r="J12" s="17" t="e">
        <f>#REF!</f>
        <v>#REF!</v>
      </c>
      <c r="K12" s="17" t="e">
        <f>#REF!</f>
        <v>#REF!</v>
      </c>
      <c r="L12" s="18" t="e">
        <f t="shared" si="2"/>
        <v>#REF!</v>
      </c>
      <c r="M12" s="18" t="e">
        <f t="shared" si="3"/>
        <v>#REF!</v>
      </c>
      <c r="N12" s="18" t="e">
        <f t="shared" si="4"/>
        <v>#REF!</v>
      </c>
      <c r="O12" s="26" t="s">
        <v>41</v>
      </c>
    </row>
    <row r="13" spans="1:15" s="5" customFormat="1" ht="30" customHeight="1">
      <c r="A13" s="25" t="s">
        <v>44</v>
      </c>
      <c r="B13" s="20" t="e">
        <f>B4+B5+B6+B7+B8+B9+B10+B11+B12</f>
        <v>#REF!</v>
      </c>
      <c r="C13" s="20" t="e">
        <f>C4+C5+C6+C7+C8+C9+C10+C11+C12</f>
        <v>#REF!</v>
      </c>
      <c r="D13" s="18" t="e">
        <f>B13+C13</f>
        <v>#REF!</v>
      </c>
      <c r="E13" s="20" t="e">
        <f>E4+E5+E6+E7+E8+E9+E10+E11+E12</f>
        <v>#REF!</v>
      </c>
      <c r="F13" s="20" t="e">
        <f>F4+F5+F6+F7+F8+F9+F10+F11+F12</f>
        <v>#REF!</v>
      </c>
      <c r="G13" s="20" t="e">
        <f>G4+G5+G6+G7+G8+G9+G10+G11+G12</f>
        <v>#REF!</v>
      </c>
      <c r="H13" s="18" t="e">
        <f t="shared" si="1"/>
        <v>#REF!</v>
      </c>
      <c r="I13" s="20" t="e">
        <f>I4+I5+I6+I7+I8+I9+I10+I11+I12</f>
        <v>#REF!</v>
      </c>
      <c r="J13" s="20" t="e">
        <f>J4+J5+J6+J7+J8+J9+J10+J11+J12</f>
        <v>#REF!</v>
      </c>
      <c r="K13" s="20" t="e">
        <f>K4+K5+K6+K7+K8+K9+K10+K11+K12</f>
        <v>#REF!</v>
      </c>
      <c r="L13" s="18" t="e">
        <f t="shared" si="2"/>
        <v>#REF!</v>
      </c>
      <c r="M13" s="18" t="e">
        <f t="shared" si="3"/>
        <v>#REF!</v>
      </c>
      <c r="N13" s="18" t="e">
        <f t="shared" si="4"/>
        <v>#REF!</v>
      </c>
      <c r="O13" s="11" t="s">
        <v>46</v>
      </c>
    </row>
    <row r="14" spans="1:15" s="4" customFormat="1">
      <c r="A14" s="27" t="s">
        <v>42</v>
      </c>
      <c r="B14" s="16" t="e">
        <f>B15-B13</f>
        <v>#REF!</v>
      </c>
      <c r="C14" s="16" t="e">
        <f t="shared" ref="C14:N14" si="5">C15-C13</f>
        <v>#REF!</v>
      </c>
      <c r="D14" s="16" t="e">
        <f t="shared" si="5"/>
        <v>#REF!</v>
      </c>
      <c r="E14" s="16" t="e">
        <f t="shared" si="5"/>
        <v>#REF!</v>
      </c>
      <c r="F14" s="16" t="e">
        <f t="shared" si="5"/>
        <v>#REF!</v>
      </c>
      <c r="G14" s="16" t="e">
        <f t="shared" si="5"/>
        <v>#REF!</v>
      </c>
      <c r="H14" s="16" t="e">
        <f t="shared" si="5"/>
        <v>#REF!</v>
      </c>
      <c r="I14" s="16" t="e">
        <f t="shared" si="5"/>
        <v>#REF!</v>
      </c>
      <c r="J14" s="16" t="e">
        <f t="shared" si="5"/>
        <v>#REF!</v>
      </c>
      <c r="K14" s="16" t="e">
        <f t="shared" si="5"/>
        <v>#REF!</v>
      </c>
      <c r="L14" s="16" t="e">
        <f t="shared" si="5"/>
        <v>#REF!</v>
      </c>
      <c r="M14" s="16" t="e">
        <f t="shared" si="5"/>
        <v>#REF!</v>
      </c>
      <c r="N14" s="16" t="e">
        <f t="shared" si="5"/>
        <v>#REF!</v>
      </c>
      <c r="O14" s="12"/>
    </row>
    <row r="15" spans="1:15" ht="16.5" thickBot="1">
      <c r="A15" s="28" t="s">
        <v>21</v>
      </c>
      <c r="B15" s="29" t="e">
        <f>B13*1.18</f>
        <v>#REF!</v>
      </c>
      <c r="C15" s="29" t="e">
        <f t="shared" ref="C15:N15" si="6">C13*1.18</f>
        <v>#REF!</v>
      </c>
      <c r="D15" s="29" t="e">
        <f t="shared" si="6"/>
        <v>#REF!</v>
      </c>
      <c r="E15" s="29" t="e">
        <f t="shared" si="6"/>
        <v>#REF!</v>
      </c>
      <c r="F15" s="29" t="e">
        <f t="shared" si="6"/>
        <v>#REF!</v>
      </c>
      <c r="G15" s="29" t="e">
        <f t="shared" si="6"/>
        <v>#REF!</v>
      </c>
      <c r="H15" s="29" t="e">
        <f t="shared" si="6"/>
        <v>#REF!</v>
      </c>
      <c r="I15" s="29" t="e">
        <f t="shared" si="6"/>
        <v>#REF!</v>
      </c>
      <c r="J15" s="29" t="e">
        <f t="shared" si="6"/>
        <v>#REF!</v>
      </c>
      <c r="K15" s="29" t="e">
        <f t="shared" si="6"/>
        <v>#REF!</v>
      </c>
      <c r="L15" s="29" t="e">
        <f t="shared" si="6"/>
        <v>#REF!</v>
      </c>
      <c r="M15" s="29" t="e">
        <f t="shared" si="6"/>
        <v>#REF!</v>
      </c>
      <c r="N15" s="29" t="e">
        <f t="shared" si="6"/>
        <v>#REF!</v>
      </c>
      <c r="O15" s="30" t="s">
        <v>45</v>
      </c>
    </row>
  </sheetData>
  <mergeCells count="1">
    <mergeCell ref="B1:D1"/>
  </mergeCells>
  <phoneticPr fontId="14" type="noConversion"/>
  <pageMargins left="0.75" right="0.75" top="1" bottom="1" header="0.5" footer="0.5"/>
  <pageSetup paperSize="9" orientation="landscape" r:id="rId1"/>
  <headerFooter alignWithMargins="0"/>
  <colBreaks count="1" manualBreakCount="1">
    <brk id="8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R44"/>
  <sheetViews>
    <sheetView workbookViewId="0">
      <selection activeCell="F27" sqref="F27"/>
    </sheetView>
  </sheetViews>
  <sheetFormatPr defaultRowHeight="15.75"/>
  <cols>
    <col min="1" max="1" width="3.75" customWidth="1"/>
    <col min="2" max="2" width="53.375" customWidth="1"/>
  </cols>
  <sheetData>
    <row r="1" spans="1:14" s="1" customFormat="1">
      <c r="B1" s="43" t="s">
        <v>49</v>
      </c>
      <c r="C1" s="44"/>
      <c r="D1" s="44"/>
      <c r="E1" s="38"/>
      <c r="F1" s="38"/>
      <c r="G1" s="38"/>
      <c r="H1" s="238" t="s">
        <v>10</v>
      </c>
      <c r="I1" s="238"/>
      <c r="J1" s="238"/>
      <c r="K1" s="45"/>
      <c r="L1" s="6"/>
      <c r="M1" s="6"/>
      <c r="N1" s="6"/>
    </row>
    <row r="2" spans="1:14" s="1" customFormat="1">
      <c r="B2" s="4" t="s">
        <v>28</v>
      </c>
      <c r="C2" s="44"/>
      <c r="D2" s="44"/>
      <c r="E2" s="38"/>
      <c r="F2" s="38"/>
      <c r="G2" s="38"/>
      <c r="H2" s="239" t="s">
        <v>10</v>
      </c>
      <c r="I2" s="239"/>
      <c r="J2" s="239"/>
      <c r="K2" s="239"/>
      <c r="L2" s="6"/>
      <c r="M2" s="6"/>
      <c r="N2" s="6"/>
    </row>
    <row r="3" spans="1:14" s="1" customFormat="1" ht="31.5" customHeight="1">
      <c r="B3" s="4" t="s">
        <v>47</v>
      </c>
      <c r="C3" s="44"/>
      <c r="D3" s="44"/>
      <c r="E3" s="38"/>
      <c r="F3" s="38"/>
      <c r="G3" s="38"/>
      <c r="H3" s="239" t="s">
        <v>10</v>
      </c>
      <c r="I3" s="239"/>
      <c r="J3" s="239"/>
      <c r="K3" s="239"/>
      <c r="L3" s="6"/>
      <c r="M3" s="6"/>
      <c r="N3" s="6"/>
    </row>
    <row r="4" spans="1:14" s="1" customFormat="1">
      <c r="B4" s="4" t="s">
        <v>50</v>
      </c>
      <c r="C4" s="44"/>
      <c r="D4" s="44"/>
      <c r="E4" s="38"/>
      <c r="F4" s="38"/>
      <c r="G4" s="38"/>
      <c r="H4" s="239" t="s">
        <v>10</v>
      </c>
      <c r="I4" s="239"/>
      <c r="J4" s="239"/>
      <c r="K4" s="239"/>
      <c r="L4" s="6"/>
      <c r="M4" s="6"/>
      <c r="N4" s="6"/>
    </row>
    <row r="5" spans="1:14" s="46" customFormat="1" ht="12" customHeight="1">
      <c r="B5" s="47" t="s">
        <v>9</v>
      </c>
      <c r="C5" s="48"/>
      <c r="D5" s="48"/>
      <c r="E5" s="49"/>
      <c r="F5" s="49"/>
      <c r="G5" s="49"/>
      <c r="H5" s="240" t="s">
        <v>10</v>
      </c>
      <c r="I5" s="240"/>
      <c r="J5" s="50"/>
      <c r="K5" s="51"/>
      <c r="L5" s="50"/>
      <c r="M5" s="50"/>
      <c r="N5" s="50"/>
    </row>
    <row r="6" spans="1:14" s="1" customFormat="1" hidden="1">
      <c r="B6" s="4"/>
      <c r="C6" s="44"/>
      <c r="D6" s="44"/>
      <c r="E6" s="38"/>
      <c r="F6" s="38"/>
      <c r="G6" s="38"/>
      <c r="H6" s="6"/>
      <c r="I6" s="6"/>
      <c r="J6" s="6"/>
      <c r="K6" s="45"/>
      <c r="L6" s="6"/>
      <c r="M6" s="6"/>
      <c r="N6" s="6"/>
    </row>
    <row r="7" spans="1:14" s="1" customFormat="1">
      <c r="B7" s="237" t="s">
        <v>51</v>
      </c>
      <c r="C7" s="237"/>
      <c r="D7" s="237"/>
      <c r="E7" s="237"/>
      <c r="F7" s="237"/>
      <c r="G7" s="237"/>
      <c r="H7" s="237"/>
      <c r="I7" s="237"/>
      <c r="J7" s="237"/>
      <c r="K7" s="45"/>
      <c r="L7" s="6"/>
      <c r="M7" s="6"/>
      <c r="N7" s="6"/>
    </row>
    <row r="8" spans="1:14" s="1" customFormat="1" ht="15" customHeight="1">
      <c r="B8" s="238" t="s">
        <v>52</v>
      </c>
      <c r="C8" s="238"/>
      <c r="D8" s="238"/>
      <c r="E8" s="238"/>
      <c r="F8" s="238"/>
      <c r="G8" s="238"/>
      <c r="H8" s="238"/>
      <c r="I8" s="238"/>
      <c r="J8" s="238"/>
      <c r="K8" s="238"/>
      <c r="L8" s="6"/>
      <c r="M8" s="6"/>
      <c r="N8" s="6"/>
    </row>
    <row r="9" spans="1:14" s="1" customFormat="1" ht="27" hidden="1">
      <c r="A9" s="2"/>
      <c r="B9" s="3"/>
      <c r="C9" s="35"/>
      <c r="D9" s="44"/>
      <c r="E9" s="44"/>
      <c r="F9" s="44"/>
      <c r="G9" s="53"/>
      <c r="K9" s="45"/>
    </row>
    <row r="10" spans="1:14" s="1" customFormat="1" ht="18.75" hidden="1">
      <c r="B10" s="54"/>
      <c r="C10" s="55"/>
      <c r="D10" s="44"/>
      <c r="E10" s="44"/>
      <c r="F10" s="44"/>
      <c r="G10" s="53"/>
      <c r="K10" s="45"/>
    </row>
    <row r="11" spans="1:14" s="1" customFormat="1" hidden="1">
      <c r="A11" s="243"/>
      <c r="B11" s="243"/>
      <c r="C11" s="243"/>
      <c r="D11" s="44"/>
      <c r="E11" s="44"/>
      <c r="F11" s="44"/>
      <c r="G11" s="53"/>
      <c r="H11" s="31"/>
      <c r="I11" s="31"/>
      <c r="J11" s="31"/>
      <c r="K11" s="56"/>
      <c r="L11" s="31"/>
      <c r="M11" s="31"/>
    </row>
    <row r="12" spans="1:14" s="1" customFormat="1" hidden="1">
      <c r="B12" s="4"/>
      <c r="C12" s="44"/>
      <c r="D12" s="57"/>
      <c r="E12" s="57"/>
      <c r="F12" s="44"/>
      <c r="G12" s="53"/>
      <c r="H12" s="31"/>
      <c r="I12" s="31"/>
      <c r="J12" s="31"/>
      <c r="K12" s="56"/>
      <c r="L12" s="31"/>
      <c r="M12" s="31"/>
    </row>
    <row r="13" spans="1:14" s="1" customFormat="1" ht="27" hidden="1">
      <c r="A13" s="2"/>
      <c r="B13" s="3"/>
      <c r="C13" s="35"/>
      <c r="D13" s="44"/>
      <c r="E13" s="44"/>
      <c r="F13" s="44"/>
      <c r="G13" s="53"/>
      <c r="K13" s="45"/>
    </row>
    <row r="14" spans="1:14" s="1" customFormat="1" ht="9.75" customHeight="1" thickBot="1">
      <c r="B14" s="54"/>
      <c r="C14" s="55"/>
      <c r="D14" s="44"/>
      <c r="E14" s="44"/>
      <c r="F14" s="44"/>
      <c r="G14" s="53"/>
      <c r="K14" s="45"/>
    </row>
    <row r="15" spans="1:14" s="1" customFormat="1" ht="80.25" customHeight="1">
      <c r="A15" s="58" t="s">
        <v>0</v>
      </c>
      <c r="B15" s="59" t="s">
        <v>11</v>
      </c>
      <c r="C15" s="60" t="s">
        <v>53</v>
      </c>
      <c r="D15" s="61" t="s">
        <v>54</v>
      </c>
      <c r="E15" s="61" t="s">
        <v>55</v>
      </c>
      <c r="F15" s="61" t="s">
        <v>56</v>
      </c>
      <c r="G15" s="61" t="s">
        <v>57</v>
      </c>
      <c r="H15" s="61" t="s">
        <v>58</v>
      </c>
      <c r="I15" s="61" t="s">
        <v>59</v>
      </c>
      <c r="J15" s="61" t="s">
        <v>60</v>
      </c>
      <c r="K15" s="62" t="s">
        <v>61</v>
      </c>
      <c r="L15" s="31"/>
      <c r="M15" s="31"/>
    </row>
    <row r="16" spans="1:14" s="67" customFormat="1" ht="12.75">
      <c r="A16" s="32">
        <v>1</v>
      </c>
      <c r="B16" s="63">
        <v>2</v>
      </c>
      <c r="C16" s="64">
        <v>3</v>
      </c>
      <c r="D16" s="64">
        <v>4</v>
      </c>
      <c r="E16" s="64">
        <v>5</v>
      </c>
      <c r="F16" s="64">
        <v>6</v>
      </c>
      <c r="G16" s="64">
        <v>7</v>
      </c>
      <c r="H16" s="63">
        <v>8</v>
      </c>
      <c r="I16" s="63">
        <v>9</v>
      </c>
      <c r="J16" s="63">
        <v>10</v>
      </c>
      <c r="K16" s="65">
        <v>11</v>
      </c>
      <c r="L16" s="66"/>
      <c r="M16" s="66"/>
    </row>
    <row r="17" spans="1:13" s="73" customFormat="1" ht="48" customHeight="1">
      <c r="A17" s="68">
        <v>1</v>
      </c>
      <c r="B17" s="39" t="s">
        <v>29</v>
      </c>
      <c r="C17" s="69" t="s">
        <v>62</v>
      </c>
      <c r="D17" s="69">
        <v>1</v>
      </c>
      <c r="E17" s="70">
        <v>1.73</v>
      </c>
      <c r="F17" s="70">
        <v>201</v>
      </c>
      <c r="G17" s="70">
        <f t="shared" ref="G17:G32" si="0">E17*D17*F17/1000</f>
        <v>0.34773000000000004</v>
      </c>
      <c r="H17" s="71">
        <f>G17*0.262</f>
        <v>9.1105260000000007E-2</v>
      </c>
      <c r="I17" s="71">
        <f>G17*1.07</f>
        <v>0.37207110000000004</v>
      </c>
      <c r="J17" s="71">
        <f>(G17+H17+I17)*0.05</f>
        <v>4.0545318000000011E-2</v>
      </c>
      <c r="K17" s="41">
        <f t="shared" ref="K17:K29" si="1">G17+H17+I17+J17</f>
        <v>0.85145167800000021</v>
      </c>
      <c r="L17" s="72"/>
      <c r="M17" s="72"/>
    </row>
    <row r="18" spans="1:13" s="1" customFormat="1" ht="35.25" customHeight="1">
      <c r="A18" s="74">
        <v>2</v>
      </c>
      <c r="B18" s="36" t="s">
        <v>30</v>
      </c>
      <c r="C18" s="40" t="s">
        <v>62</v>
      </c>
      <c r="D18" s="69">
        <v>1</v>
      </c>
      <c r="E18" s="70">
        <v>1.99</v>
      </c>
      <c r="F18" s="70">
        <f>F17</f>
        <v>201</v>
      </c>
      <c r="G18" s="70">
        <f t="shared" si="0"/>
        <v>0.39999000000000001</v>
      </c>
      <c r="H18" s="71">
        <f t="shared" ref="H18:H29" si="2">G18*0.262</f>
        <v>0.10479738000000001</v>
      </c>
      <c r="I18" s="71">
        <f t="shared" ref="I18:I29" si="3">G18*1.07</f>
        <v>0.42798930000000002</v>
      </c>
      <c r="J18" s="71">
        <f t="shared" ref="J18:J29" si="4">(G18+H18+I18)*0.05</f>
        <v>4.6638834000000004E-2</v>
      </c>
      <c r="K18" s="41">
        <f>G18+H18+I18+J18</f>
        <v>0.97941551400000004</v>
      </c>
    </row>
    <row r="19" spans="1:13" s="1" customFormat="1" ht="45.75" customHeight="1">
      <c r="A19" s="74">
        <v>3</v>
      </c>
      <c r="B19" s="36" t="s">
        <v>31</v>
      </c>
      <c r="C19" s="40" t="s">
        <v>62</v>
      </c>
      <c r="D19" s="69">
        <v>1</v>
      </c>
      <c r="E19" s="70">
        <v>2.2000000000000002</v>
      </c>
      <c r="F19" s="70">
        <f t="shared" ref="F19:F29" si="5">F18</f>
        <v>201</v>
      </c>
      <c r="G19" s="70">
        <f t="shared" si="0"/>
        <v>0.44220000000000004</v>
      </c>
      <c r="H19" s="71">
        <f t="shared" si="2"/>
        <v>0.11585640000000001</v>
      </c>
      <c r="I19" s="71">
        <f t="shared" si="3"/>
        <v>0.47315400000000007</v>
      </c>
      <c r="J19" s="71">
        <f t="shared" si="4"/>
        <v>5.1560519999999999E-2</v>
      </c>
      <c r="K19" s="41">
        <f t="shared" si="1"/>
        <v>1.08277092</v>
      </c>
    </row>
    <row r="20" spans="1:13" s="1" customFormat="1" ht="35.25" customHeight="1">
      <c r="A20" s="74">
        <v>4</v>
      </c>
      <c r="B20" s="36" t="s">
        <v>32</v>
      </c>
      <c r="C20" s="40" t="s">
        <v>62</v>
      </c>
      <c r="D20" s="69">
        <v>1</v>
      </c>
      <c r="E20" s="70">
        <v>2.46</v>
      </c>
      <c r="F20" s="70">
        <f t="shared" si="5"/>
        <v>201</v>
      </c>
      <c r="G20" s="70">
        <f t="shared" si="0"/>
        <v>0.49445999999999996</v>
      </c>
      <c r="H20" s="71">
        <f t="shared" si="2"/>
        <v>0.12954852</v>
      </c>
      <c r="I20" s="71">
        <f t="shared" si="3"/>
        <v>0.52907219999999999</v>
      </c>
      <c r="J20" s="71">
        <f t="shared" si="4"/>
        <v>5.7654035999999999E-2</v>
      </c>
      <c r="K20" s="41">
        <f t="shared" si="1"/>
        <v>1.2107347559999999</v>
      </c>
    </row>
    <row r="21" spans="1:13" s="1" customFormat="1" ht="36" customHeight="1">
      <c r="A21" s="74">
        <v>5</v>
      </c>
      <c r="B21" s="36" t="s">
        <v>43</v>
      </c>
      <c r="C21" s="40" t="s">
        <v>62</v>
      </c>
      <c r="D21" s="69">
        <v>1</v>
      </c>
      <c r="E21" s="70">
        <v>2.17</v>
      </c>
      <c r="F21" s="70">
        <f t="shared" si="5"/>
        <v>201</v>
      </c>
      <c r="G21" s="70">
        <f t="shared" si="0"/>
        <v>0.43616999999999995</v>
      </c>
      <c r="H21" s="71">
        <f t="shared" si="2"/>
        <v>0.11427654</v>
      </c>
      <c r="I21" s="71">
        <f t="shared" si="3"/>
        <v>0.46670189999999995</v>
      </c>
      <c r="J21" s="71">
        <f t="shared" si="4"/>
        <v>5.0857421999999999E-2</v>
      </c>
      <c r="K21" s="41">
        <f t="shared" si="1"/>
        <v>1.0680058619999999</v>
      </c>
    </row>
    <row r="22" spans="1:13" s="1" customFormat="1" ht="36.75" customHeight="1">
      <c r="A22" s="74">
        <v>6</v>
      </c>
      <c r="B22" s="36" t="s">
        <v>63</v>
      </c>
      <c r="C22" s="40" t="s">
        <v>62</v>
      </c>
      <c r="D22" s="69">
        <v>1</v>
      </c>
      <c r="E22" s="70">
        <v>1.1399999999999999</v>
      </c>
      <c r="F22" s="70">
        <f t="shared" si="5"/>
        <v>201</v>
      </c>
      <c r="G22" s="70">
        <f t="shared" si="0"/>
        <v>0.22913999999999998</v>
      </c>
      <c r="H22" s="71">
        <f t="shared" si="2"/>
        <v>6.003468E-2</v>
      </c>
      <c r="I22" s="71">
        <f t="shared" si="3"/>
        <v>0.2451798</v>
      </c>
      <c r="J22" s="71">
        <f t="shared" si="4"/>
        <v>2.6717723999999998E-2</v>
      </c>
      <c r="K22" s="41">
        <f t="shared" si="1"/>
        <v>0.56107220400000002</v>
      </c>
    </row>
    <row r="23" spans="1:13" s="1" customFormat="1" ht="55.5" customHeight="1">
      <c r="A23" s="74">
        <v>7</v>
      </c>
      <c r="B23" s="36" t="s">
        <v>64</v>
      </c>
      <c r="C23" s="40" t="s">
        <v>62</v>
      </c>
      <c r="D23" s="69">
        <v>1</v>
      </c>
      <c r="E23" s="70">
        <v>1.2</v>
      </c>
      <c r="F23" s="70">
        <f>F21</f>
        <v>201</v>
      </c>
      <c r="G23" s="70">
        <f t="shared" si="0"/>
        <v>0.2412</v>
      </c>
      <c r="H23" s="71">
        <f t="shared" si="2"/>
        <v>6.3194399999999998E-2</v>
      </c>
      <c r="I23" s="71">
        <f t="shared" si="3"/>
        <v>0.25808400000000004</v>
      </c>
      <c r="J23" s="71">
        <f t="shared" si="4"/>
        <v>2.8123920000000004E-2</v>
      </c>
      <c r="K23" s="41">
        <f t="shared" si="1"/>
        <v>0.59060232000000001</v>
      </c>
    </row>
    <row r="24" spans="1:13" s="1" customFormat="1" ht="33.75" customHeight="1">
      <c r="A24" s="74">
        <v>8</v>
      </c>
      <c r="B24" s="36" t="s">
        <v>33</v>
      </c>
      <c r="C24" s="40" t="s">
        <v>62</v>
      </c>
      <c r="D24" s="69">
        <v>1</v>
      </c>
      <c r="E24" s="70">
        <v>2.17</v>
      </c>
      <c r="F24" s="70">
        <f t="shared" si="5"/>
        <v>201</v>
      </c>
      <c r="G24" s="70">
        <f t="shared" si="0"/>
        <v>0.43616999999999995</v>
      </c>
      <c r="H24" s="71">
        <f t="shared" si="2"/>
        <v>0.11427654</v>
      </c>
      <c r="I24" s="71">
        <f t="shared" si="3"/>
        <v>0.46670189999999995</v>
      </c>
      <c r="J24" s="71">
        <f t="shared" si="4"/>
        <v>5.0857421999999999E-2</v>
      </c>
      <c r="K24" s="41">
        <f t="shared" si="1"/>
        <v>1.0680058619999999</v>
      </c>
    </row>
    <row r="25" spans="1:13" s="1" customFormat="1" ht="36" customHeight="1">
      <c r="A25" s="74">
        <v>9</v>
      </c>
      <c r="B25" s="36" t="s">
        <v>34</v>
      </c>
      <c r="C25" s="40" t="s">
        <v>62</v>
      </c>
      <c r="D25" s="69">
        <v>1</v>
      </c>
      <c r="E25" s="70">
        <v>0.57999999999999996</v>
      </c>
      <c r="F25" s="70">
        <f t="shared" si="5"/>
        <v>201</v>
      </c>
      <c r="G25" s="70">
        <f t="shared" si="0"/>
        <v>0.11658</v>
      </c>
      <c r="H25" s="71">
        <f t="shared" si="2"/>
        <v>3.0543960000000002E-2</v>
      </c>
      <c r="I25" s="71">
        <f t="shared" si="3"/>
        <v>0.12474060000000001</v>
      </c>
      <c r="J25" s="71">
        <f t="shared" si="4"/>
        <v>1.3593228000000002E-2</v>
      </c>
      <c r="K25" s="41">
        <f t="shared" si="1"/>
        <v>0.28545778800000005</v>
      </c>
    </row>
    <row r="26" spans="1:13" s="1" customFormat="1" ht="34.5" customHeight="1">
      <c r="A26" s="75">
        <v>10</v>
      </c>
      <c r="B26" s="36" t="s">
        <v>35</v>
      </c>
      <c r="C26" s="76" t="s">
        <v>62</v>
      </c>
      <c r="D26" s="69">
        <v>1</v>
      </c>
      <c r="E26" s="70">
        <v>0.28000000000000003</v>
      </c>
      <c r="F26" s="70">
        <f t="shared" si="5"/>
        <v>201</v>
      </c>
      <c r="G26" s="70">
        <f t="shared" si="0"/>
        <v>5.6280000000000011E-2</v>
      </c>
      <c r="H26" s="71">
        <f t="shared" si="2"/>
        <v>1.4745360000000004E-2</v>
      </c>
      <c r="I26" s="71">
        <f t="shared" si="3"/>
        <v>6.0219600000000012E-2</v>
      </c>
      <c r="J26" s="71">
        <f t="shared" si="4"/>
        <v>6.5622480000000014E-3</v>
      </c>
      <c r="K26" s="41">
        <f t="shared" si="1"/>
        <v>0.13780720800000001</v>
      </c>
    </row>
    <row r="27" spans="1:13" s="1" customFormat="1" ht="42" customHeight="1">
      <c r="A27" s="75">
        <v>11</v>
      </c>
      <c r="B27" s="37" t="s">
        <v>36</v>
      </c>
      <c r="C27" s="76" t="s">
        <v>62</v>
      </c>
      <c r="D27" s="69">
        <v>1</v>
      </c>
      <c r="E27" s="70">
        <v>4</v>
      </c>
      <c r="F27" s="70">
        <f>F25</f>
        <v>201</v>
      </c>
      <c r="G27" s="70">
        <f t="shared" si="0"/>
        <v>0.80400000000000005</v>
      </c>
      <c r="H27" s="71">
        <f t="shared" si="2"/>
        <v>0.21064800000000003</v>
      </c>
      <c r="I27" s="71">
        <f t="shared" si="3"/>
        <v>0.86028000000000016</v>
      </c>
      <c r="J27" s="71">
        <f t="shared" si="4"/>
        <v>9.3746400000000008E-2</v>
      </c>
      <c r="K27" s="41">
        <f t="shared" si="1"/>
        <v>1.9686744000000003</v>
      </c>
    </row>
    <row r="28" spans="1:13" s="1" customFormat="1" ht="36" customHeight="1">
      <c r="A28" s="75">
        <v>12</v>
      </c>
      <c r="B28" s="37" t="s">
        <v>37</v>
      </c>
      <c r="C28" s="76" t="s">
        <v>62</v>
      </c>
      <c r="D28" s="69">
        <v>1</v>
      </c>
      <c r="E28" s="70">
        <v>6</v>
      </c>
      <c r="F28" s="70">
        <f t="shared" si="5"/>
        <v>201</v>
      </c>
      <c r="G28" s="70">
        <f t="shared" si="0"/>
        <v>1.206</v>
      </c>
      <c r="H28" s="71">
        <f t="shared" si="2"/>
        <v>0.31597199999999998</v>
      </c>
      <c r="I28" s="71">
        <f t="shared" si="3"/>
        <v>1.2904200000000001</v>
      </c>
      <c r="J28" s="71">
        <f t="shared" si="4"/>
        <v>0.14061960000000001</v>
      </c>
      <c r="K28" s="41">
        <f t="shared" si="1"/>
        <v>2.9530116</v>
      </c>
    </row>
    <row r="29" spans="1:13" s="1" customFormat="1" ht="34.5" customHeight="1" thickBot="1">
      <c r="A29" s="77">
        <v>13</v>
      </c>
      <c r="B29" s="78" t="s">
        <v>38</v>
      </c>
      <c r="C29" s="79" t="s">
        <v>62</v>
      </c>
      <c r="D29" s="80">
        <v>1</v>
      </c>
      <c r="E29" s="81">
        <v>4</v>
      </c>
      <c r="F29" s="81">
        <f t="shared" si="5"/>
        <v>201</v>
      </c>
      <c r="G29" s="81">
        <f t="shared" si="0"/>
        <v>0.80400000000000005</v>
      </c>
      <c r="H29" s="82">
        <f t="shared" si="2"/>
        <v>0.21064800000000003</v>
      </c>
      <c r="I29" s="82">
        <f t="shared" si="3"/>
        <v>0.86028000000000016</v>
      </c>
      <c r="J29" s="83">
        <f t="shared" si="4"/>
        <v>9.3746400000000008E-2</v>
      </c>
      <c r="K29" s="42">
        <f t="shared" si="1"/>
        <v>1.9686744000000003</v>
      </c>
    </row>
    <row r="30" spans="1:13" ht="57" hidden="1" customHeight="1">
      <c r="A30" s="84"/>
      <c r="B30" s="37"/>
      <c r="C30" s="85"/>
      <c r="D30" s="86"/>
      <c r="E30" s="87"/>
      <c r="F30" s="87"/>
      <c r="G30" s="87"/>
      <c r="H30" s="88"/>
      <c r="I30" s="88"/>
      <c r="J30" s="88"/>
      <c r="K30" s="89"/>
    </row>
    <row r="31" spans="1:13" s="1" customFormat="1" ht="31.5" hidden="1">
      <c r="A31" s="86">
        <v>15</v>
      </c>
      <c r="B31" s="37" t="s">
        <v>65</v>
      </c>
      <c r="C31" s="85" t="s">
        <v>62</v>
      </c>
      <c r="D31" s="86">
        <v>1</v>
      </c>
      <c r="E31" s="86">
        <v>4</v>
      </c>
      <c r="F31" s="69">
        <v>128.04</v>
      </c>
      <c r="G31" s="87">
        <f t="shared" si="0"/>
        <v>0.51215999999999995</v>
      </c>
      <c r="H31" s="88" t="e">
        <f>G31*#REF!</f>
        <v>#REF!</v>
      </c>
      <c r="I31" s="88" t="e">
        <f>G31*#REF!</f>
        <v>#REF!</v>
      </c>
      <c r="J31" s="88">
        <f>G31*0.02</f>
        <v>1.0243199999999999E-2</v>
      </c>
      <c r="K31" s="90" t="e">
        <f>G31+H31+I31+J31</f>
        <v>#REF!</v>
      </c>
    </row>
    <row r="32" spans="1:13" s="1" customFormat="1" ht="47.25" hidden="1">
      <c r="A32" s="69">
        <v>16</v>
      </c>
      <c r="B32" s="36" t="s">
        <v>66</v>
      </c>
      <c r="C32" s="40" t="s">
        <v>62</v>
      </c>
      <c r="D32" s="69">
        <v>1</v>
      </c>
      <c r="E32" s="69">
        <v>4.0999999999999996</v>
      </c>
      <c r="F32" s="69">
        <v>128.04</v>
      </c>
      <c r="G32" s="70">
        <f t="shared" si="0"/>
        <v>0.52496399999999999</v>
      </c>
      <c r="H32" s="71" t="e">
        <f>G32*#REF!</f>
        <v>#REF!</v>
      </c>
      <c r="I32" s="71" t="e">
        <f>G32*#REF!</f>
        <v>#REF!</v>
      </c>
      <c r="J32" s="71">
        <f>G32*0.02</f>
        <v>1.049928E-2</v>
      </c>
      <c r="K32" s="91" t="e">
        <f>G32+H32+I32+J32</f>
        <v>#REF!</v>
      </c>
    </row>
    <row r="33" spans="1:18" s="1" customFormat="1" ht="57" hidden="1" customHeight="1">
      <c r="A33" s="92">
        <v>15</v>
      </c>
      <c r="B33" s="34"/>
      <c r="C33" s="93"/>
      <c r="D33" s="44"/>
      <c r="E33" s="44">
        <v>1</v>
      </c>
      <c r="F33" s="69">
        <v>128.04</v>
      </c>
      <c r="G33" s="94"/>
      <c r="H33" s="95"/>
      <c r="I33" s="95"/>
      <c r="J33" s="95"/>
      <c r="K33" s="96"/>
    </row>
    <row r="34" spans="1:18" s="1" customFormat="1" ht="57" hidden="1" customHeight="1">
      <c r="A34" s="92"/>
      <c r="B34" s="34"/>
      <c r="C34" s="93"/>
      <c r="D34" s="44"/>
      <c r="E34" s="44"/>
      <c r="F34" s="69">
        <v>128.04</v>
      </c>
      <c r="G34" s="94"/>
      <c r="H34" s="95"/>
      <c r="I34" s="95"/>
      <c r="J34" s="95"/>
      <c r="K34" s="96"/>
    </row>
    <row r="35" spans="1:18" s="1" customFormat="1" ht="57" hidden="1" customHeight="1">
      <c r="A35" s="92"/>
      <c r="B35" s="34"/>
      <c r="C35" s="93"/>
      <c r="D35" s="44"/>
      <c r="E35" s="44"/>
      <c r="F35" s="69">
        <v>128.04</v>
      </c>
      <c r="G35" s="94"/>
      <c r="H35" s="95"/>
      <c r="I35" s="95"/>
      <c r="J35" s="95"/>
      <c r="K35" s="96"/>
    </row>
    <row r="36" spans="1:18" ht="13.5" customHeight="1">
      <c r="A36" s="57"/>
      <c r="B36" s="97" t="s">
        <v>10</v>
      </c>
      <c r="C36" s="244" t="s">
        <v>10</v>
      </c>
      <c r="D36" s="245"/>
      <c r="E36" s="245"/>
      <c r="F36" s="57"/>
      <c r="G36" s="98"/>
      <c r="H36" s="99"/>
      <c r="I36" s="99"/>
      <c r="J36" s="99"/>
      <c r="K36" s="100"/>
    </row>
    <row r="37" spans="1:18" s="33" customFormat="1">
      <c r="A37" s="4" t="s">
        <v>67</v>
      </c>
      <c r="B37" s="4"/>
      <c r="C37" s="246" t="s">
        <v>10</v>
      </c>
      <c r="D37" s="246"/>
      <c r="E37" s="246"/>
      <c r="F37" s="246"/>
      <c r="G37" s="102"/>
      <c r="K37" s="52"/>
    </row>
    <row r="38" spans="1:18" s="33" customFormat="1">
      <c r="A38" s="241" t="s">
        <v>68</v>
      </c>
      <c r="B38" s="241"/>
      <c r="C38" s="241"/>
      <c r="D38" s="241"/>
      <c r="E38" s="241"/>
      <c r="F38" s="101"/>
      <c r="G38" s="102"/>
      <c r="K38" s="103" t="s">
        <v>10</v>
      </c>
      <c r="M38" s="104"/>
    </row>
    <row r="39" spans="1:18" s="33" customFormat="1" hidden="1">
      <c r="A39" s="34"/>
      <c r="B39" s="34"/>
      <c r="C39" s="105"/>
      <c r="D39" s="106"/>
      <c r="E39" s="106"/>
      <c r="F39" s="102"/>
      <c r="G39" s="106"/>
      <c r="H39" s="107"/>
      <c r="I39" s="107"/>
      <c r="J39" s="107"/>
      <c r="K39" s="108"/>
      <c r="M39" s="107"/>
      <c r="O39" s="109"/>
      <c r="P39" s="109"/>
      <c r="Q39" s="109"/>
      <c r="R39" s="109"/>
    </row>
    <row r="40" spans="1:18" s="33" customFormat="1">
      <c r="A40" s="4" t="s">
        <v>69</v>
      </c>
      <c r="B40" s="4"/>
      <c r="C40" s="247" t="s">
        <v>10</v>
      </c>
      <c r="D40" s="241"/>
      <c r="E40" s="241"/>
      <c r="F40" s="241"/>
      <c r="G40" s="106"/>
      <c r="H40" s="107"/>
      <c r="I40" s="107"/>
      <c r="J40" s="107"/>
      <c r="K40" s="108"/>
      <c r="M40" s="107"/>
      <c r="O40" s="109"/>
      <c r="P40" s="109"/>
      <c r="Q40" s="109"/>
      <c r="R40" s="109"/>
    </row>
    <row r="41" spans="1:18" s="33" customFormat="1">
      <c r="A41" s="241" t="s">
        <v>70</v>
      </c>
      <c r="B41" s="241"/>
      <c r="C41" s="241"/>
      <c r="D41" s="241"/>
      <c r="E41" s="101"/>
      <c r="F41" s="101"/>
      <c r="G41" s="101"/>
      <c r="H41" s="107"/>
      <c r="I41" s="107"/>
      <c r="J41" s="107"/>
      <c r="K41" s="110" t="s">
        <v>10</v>
      </c>
      <c r="M41" s="107"/>
      <c r="O41" s="109"/>
      <c r="P41" s="109"/>
      <c r="Q41" s="109"/>
      <c r="R41" s="109"/>
    </row>
    <row r="42" spans="1:18" s="1" customFormat="1">
      <c r="A42" s="241" t="s">
        <v>71</v>
      </c>
      <c r="B42" s="242"/>
      <c r="C42" s="44"/>
      <c r="D42" s="44"/>
      <c r="E42" s="44"/>
      <c r="F42" s="44"/>
      <c r="G42" s="53"/>
      <c r="K42" s="45"/>
    </row>
    <row r="43" spans="1:18" s="1" customFormat="1">
      <c r="A43" s="4" t="s">
        <v>72</v>
      </c>
      <c r="B43" s="111"/>
      <c r="C43" s="44"/>
      <c r="D43" s="44"/>
      <c r="E43" s="44"/>
      <c r="F43" s="44"/>
      <c r="G43" s="53"/>
      <c r="K43" s="45"/>
    </row>
    <row r="44" spans="1:18">
      <c r="A44" s="1"/>
    </row>
  </sheetData>
  <mergeCells count="14">
    <mergeCell ref="A41:D41"/>
    <mergeCell ref="A42:B42"/>
    <mergeCell ref="B8:K8"/>
    <mergeCell ref="A11:C11"/>
    <mergeCell ref="C36:E36"/>
    <mergeCell ref="C37:F37"/>
    <mergeCell ref="A38:E38"/>
    <mergeCell ref="C40:F40"/>
    <mergeCell ref="B7:J7"/>
    <mergeCell ref="H1:J1"/>
    <mergeCell ref="H2:K2"/>
    <mergeCell ref="H3:K3"/>
    <mergeCell ref="H4:K4"/>
    <mergeCell ref="H5:I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view="pageBreakPreview" zoomScale="60" zoomScaleNormal="38" workbookViewId="0">
      <selection activeCell="C6" sqref="C6"/>
    </sheetView>
  </sheetViews>
  <sheetFormatPr defaultRowHeight="15.75"/>
  <cols>
    <col min="1" max="1" width="8.125" customWidth="1"/>
    <col min="2" max="2" width="100.125" customWidth="1"/>
    <col min="3" max="3" width="30.875" customWidth="1"/>
    <col min="4" max="4" width="37.125" customWidth="1"/>
    <col min="5" max="5" width="16.5" customWidth="1"/>
  </cols>
  <sheetData>
    <row r="1" spans="1:5" s="113" customFormat="1" ht="26.25">
      <c r="B1" s="114"/>
      <c r="C1" s="115"/>
      <c r="D1" s="248" t="s">
        <v>95</v>
      </c>
      <c r="E1" s="248"/>
    </row>
    <row r="2" spans="1:5" s="113" customFormat="1" ht="26.25">
      <c r="A2" s="116"/>
      <c r="B2" s="249" t="s">
        <v>93</v>
      </c>
      <c r="C2" s="249"/>
      <c r="D2" s="249"/>
      <c r="E2" s="249"/>
    </row>
    <row r="3" spans="1:5" s="117" customFormat="1" ht="26.25" thickBot="1">
      <c r="B3" s="250" t="s">
        <v>75</v>
      </c>
      <c r="C3" s="250"/>
      <c r="D3" s="250"/>
    </row>
    <row r="4" spans="1:5" s="118" customFormat="1" ht="20.25">
      <c r="A4" s="251" t="s">
        <v>0</v>
      </c>
      <c r="B4" s="253" t="s">
        <v>11</v>
      </c>
      <c r="C4" s="255" t="s">
        <v>76</v>
      </c>
      <c r="D4" s="256"/>
      <c r="E4" s="257"/>
    </row>
    <row r="5" spans="1:5" s="118" customFormat="1" ht="60.75">
      <c r="A5" s="252"/>
      <c r="B5" s="254"/>
      <c r="C5" s="119" t="s">
        <v>77</v>
      </c>
      <c r="D5" s="120" t="s">
        <v>78</v>
      </c>
      <c r="E5" s="121" t="s">
        <v>19</v>
      </c>
    </row>
    <row r="6" spans="1:5" s="118" customFormat="1" ht="40.5">
      <c r="A6" s="122">
        <v>1</v>
      </c>
      <c r="B6" s="123" t="s">
        <v>29</v>
      </c>
      <c r="C6" s="152" t="e">
        <f>#REF!</f>
        <v>#REF!</v>
      </c>
      <c r="D6" s="154">
        <v>1.1100000000000001</v>
      </c>
      <c r="E6" s="124">
        <v>1.05</v>
      </c>
    </row>
    <row r="7" spans="1:5" s="127" customFormat="1" ht="40.5">
      <c r="A7" s="122">
        <v>2</v>
      </c>
      <c r="B7" s="125" t="s">
        <v>30</v>
      </c>
      <c r="C7" s="152" t="e">
        <f>#REF!</f>
        <v>#REF!</v>
      </c>
      <c r="D7" s="154">
        <v>1.28</v>
      </c>
      <c r="E7" s="126">
        <v>1.21</v>
      </c>
    </row>
    <row r="8" spans="1:5" s="127" customFormat="1" ht="40.5">
      <c r="A8" s="122">
        <v>3</v>
      </c>
      <c r="B8" s="125" t="s">
        <v>31</v>
      </c>
      <c r="C8" s="152" t="e">
        <f>#REF!</f>
        <v>#REF!</v>
      </c>
      <c r="D8" s="154">
        <v>1.42</v>
      </c>
      <c r="E8" s="126">
        <v>1.34</v>
      </c>
    </row>
    <row r="9" spans="1:5" s="127" customFormat="1" ht="40.5">
      <c r="A9" s="122">
        <v>4</v>
      </c>
      <c r="B9" s="125" t="s">
        <v>32</v>
      </c>
      <c r="C9" s="152" t="e">
        <f>#REF!</f>
        <v>#REF!</v>
      </c>
      <c r="D9" s="154">
        <v>1.58</v>
      </c>
      <c r="E9" s="126">
        <v>1.49</v>
      </c>
    </row>
    <row r="10" spans="1:5" s="127" customFormat="1" ht="40.5">
      <c r="A10" s="122">
        <v>5</v>
      </c>
      <c r="B10" s="125" t="s">
        <v>79</v>
      </c>
      <c r="C10" s="152">
        <v>1.1100000000000001</v>
      </c>
      <c r="D10" s="154">
        <v>1.4</v>
      </c>
      <c r="E10" s="126">
        <v>1.32</v>
      </c>
    </row>
    <row r="11" spans="1:5" s="127" customFormat="1" ht="40.5">
      <c r="A11" s="122">
        <v>6</v>
      </c>
      <c r="B11" s="125" t="s">
        <v>48</v>
      </c>
      <c r="C11" s="128">
        <v>0.61</v>
      </c>
      <c r="D11" s="154">
        <v>0.77</v>
      </c>
      <c r="E11" s="126">
        <v>0.73</v>
      </c>
    </row>
    <row r="12" spans="1:5" s="127" customFormat="1" ht="40.5">
      <c r="A12" s="122">
        <v>7</v>
      </c>
      <c r="B12" s="125" t="s">
        <v>94</v>
      </c>
      <c r="C12" s="128">
        <v>0.57999999999999996</v>
      </c>
      <c r="D12" s="154">
        <v>0.73</v>
      </c>
      <c r="E12" s="126">
        <v>0.69</v>
      </c>
    </row>
    <row r="13" spans="1:5" s="127" customFormat="1" ht="40.5">
      <c r="A13" s="122">
        <v>8</v>
      </c>
      <c r="B13" s="125" t="s">
        <v>33</v>
      </c>
      <c r="C13" s="153">
        <v>1.1100000000000001</v>
      </c>
      <c r="D13" s="154" t="e">
        <f>#REF!</f>
        <v>#REF!</v>
      </c>
      <c r="E13" s="126">
        <v>1.32</v>
      </c>
    </row>
    <row r="14" spans="1:5" s="127" customFormat="1" ht="40.5">
      <c r="A14" s="122">
        <v>9</v>
      </c>
      <c r="B14" s="125" t="s">
        <v>34</v>
      </c>
      <c r="C14" s="128">
        <v>0.3</v>
      </c>
      <c r="D14" s="154" t="e">
        <f>#REF!</f>
        <v>#REF!</v>
      </c>
      <c r="E14" s="126">
        <v>0.36</v>
      </c>
    </row>
    <row r="15" spans="1:5" s="127" customFormat="1" ht="30" customHeight="1">
      <c r="A15" s="122">
        <v>10</v>
      </c>
      <c r="B15" s="125" t="s">
        <v>35</v>
      </c>
      <c r="C15" s="128">
        <v>0.14000000000000001</v>
      </c>
      <c r="D15" s="154">
        <v>0.18</v>
      </c>
      <c r="E15" s="126">
        <v>0.17</v>
      </c>
    </row>
    <row r="16" spans="1:5" s="127" customFormat="1" ht="40.5">
      <c r="A16" s="122">
        <v>11</v>
      </c>
      <c r="B16" s="130" t="s">
        <v>36</v>
      </c>
      <c r="C16" s="128" t="e">
        <f>#REF!</f>
        <v>#REF!</v>
      </c>
      <c r="D16" s="154" t="e">
        <f>#REF!</f>
        <v>#REF!</v>
      </c>
      <c r="E16" s="126">
        <v>2.42</v>
      </c>
    </row>
    <row r="17" spans="1:5" s="127" customFormat="1" ht="20.25">
      <c r="A17" s="122">
        <v>12</v>
      </c>
      <c r="B17" s="130" t="s">
        <v>37</v>
      </c>
      <c r="C17" s="128" t="e">
        <f>#REF!</f>
        <v>#REF!</v>
      </c>
      <c r="D17" s="155" t="e">
        <f>#REF!</f>
        <v>#REF!</v>
      </c>
      <c r="E17" s="126">
        <v>3.63</v>
      </c>
    </row>
    <row r="18" spans="1:5" s="127" customFormat="1" ht="40.5">
      <c r="A18" s="122">
        <v>13</v>
      </c>
      <c r="B18" s="130" t="s">
        <v>38</v>
      </c>
      <c r="C18" s="128" t="e">
        <f>#REF!</f>
        <v>#REF!</v>
      </c>
      <c r="D18" s="156" t="e">
        <f>#REF!</f>
        <v>#REF!</v>
      </c>
      <c r="E18" s="126">
        <v>2.42</v>
      </c>
    </row>
    <row r="19" spans="1:5" s="127" customFormat="1" ht="40.5">
      <c r="A19" s="122">
        <v>14</v>
      </c>
      <c r="B19" s="125" t="s">
        <v>80</v>
      </c>
      <c r="C19" s="128" t="s">
        <v>81</v>
      </c>
      <c r="D19" s="157">
        <v>0.89</v>
      </c>
      <c r="E19" s="131" t="s">
        <v>81</v>
      </c>
    </row>
    <row r="20" spans="1:5" s="127" customFormat="1" ht="40.5">
      <c r="A20" s="122">
        <v>15</v>
      </c>
      <c r="B20" s="125" t="s">
        <v>82</v>
      </c>
      <c r="C20" s="128" t="s">
        <v>81</v>
      </c>
      <c r="D20" s="156">
        <v>1.3</v>
      </c>
      <c r="E20" s="131" t="s">
        <v>81</v>
      </c>
    </row>
    <row r="21" spans="1:5" s="127" customFormat="1" ht="40.5">
      <c r="A21" s="122">
        <v>16</v>
      </c>
      <c r="B21" s="125" t="s">
        <v>83</v>
      </c>
      <c r="C21" s="128" t="s">
        <v>81</v>
      </c>
      <c r="D21" s="156">
        <v>0.82</v>
      </c>
      <c r="E21" s="131" t="s">
        <v>81</v>
      </c>
    </row>
    <row r="22" spans="1:5" s="127" customFormat="1" ht="40.5">
      <c r="A22" s="122">
        <v>17</v>
      </c>
      <c r="B22" s="125" t="s">
        <v>84</v>
      </c>
      <c r="C22" s="129" t="s">
        <v>81</v>
      </c>
      <c r="D22" s="158">
        <v>0.82</v>
      </c>
      <c r="E22" s="131" t="s">
        <v>81</v>
      </c>
    </row>
    <row r="23" spans="1:5" s="127" customFormat="1" ht="40.5">
      <c r="A23" s="122">
        <v>18</v>
      </c>
      <c r="B23" s="125" t="s">
        <v>85</v>
      </c>
      <c r="C23" s="132" t="s">
        <v>81</v>
      </c>
      <c r="D23" s="158">
        <v>0.24</v>
      </c>
      <c r="E23" s="131" t="s">
        <v>81</v>
      </c>
    </row>
    <row r="24" spans="1:5" s="127" customFormat="1" ht="40.5">
      <c r="A24" s="122">
        <v>19</v>
      </c>
      <c r="B24" s="125" t="s">
        <v>86</v>
      </c>
      <c r="C24" s="133" t="s">
        <v>81</v>
      </c>
      <c r="D24" s="159">
        <v>0.91</v>
      </c>
      <c r="E24" s="131" t="s">
        <v>81</v>
      </c>
    </row>
    <row r="25" spans="1:5" s="127" customFormat="1" ht="20.25">
      <c r="A25" s="122">
        <v>20</v>
      </c>
      <c r="B25" s="125" t="s">
        <v>87</v>
      </c>
      <c r="C25" s="133" t="s">
        <v>81</v>
      </c>
      <c r="D25" s="158">
        <v>2.96</v>
      </c>
      <c r="E25" s="131" t="s">
        <v>81</v>
      </c>
    </row>
    <row r="26" spans="1:5" s="127" customFormat="1" ht="21" thickBot="1">
      <c r="A26" s="134">
        <v>21</v>
      </c>
      <c r="B26" s="135" t="s">
        <v>88</v>
      </c>
      <c r="C26" s="136">
        <v>0.26</v>
      </c>
      <c r="D26" s="160" t="s">
        <v>81</v>
      </c>
      <c r="E26" s="137" t="s">
        <v>81</v>
      </c>
    </row>
    <row r="27" spans="1:5" s="127" customFormat="1" ht="18.75">
      <c r="A27" s="138"/>
      <c r="B27" s="139"/>
      <c r="C27" s="138"/>
      <c r="D27" s="140"/>
    </row>
    <row r="28" spans="1:5" s="141" customFormat="1" ht="20.25">
      <c r="B28" s="142" t="s">
        <v>8</v>
      </c>
      <c r="D28" s="141" t="s">
        <v>89</v>
      </c>
    </row>
    <row r="29" spans="1:5" s="141" customFormat="1" ht="20.25">
      <c r="B29" s="142" t="s">
        <v>96</v>
      </c>
      <c r="C29" s="143" t="s">
        <v>90</v>
      </c>
      <c r="D29" s="141" t="s">
        <v>28</v>
      </c>
    </row>
    <row r="30" spans="1:5" s="141" customFormat="1" ht="20.25">
      <c r="B30" s="141" t="s">
        <v>91</v>
      </c>
      <c r="D30" s="141" t="s">
        <v>92</v>
      </c>
    </row>
    <row r="31" spans="1:5" s="141" customFormat="1" ht="20.25">
      <c r="B31" s="141" t="s">
        <v>74</v>
      </c>
      <c r="D31" s="144" t="s">
        <v>73</v>
      </c>
    </row>
    <row r="32" spans="1:5" s="141" customFormat="1" ht="20.25">
      <c r="B32" s="145" t="s">
        <v>9</v>
      </c>
      <c r="C32" s="146"/>
      <c r="D32" s="144" t="s">
        <v>9</v>
      </c>
    </row>
    <row r="33" spans="1:4" s="151" customFormat="1">
      <c r="A33" s="147"/>
      <c r="B33" s="148"/>
      <c r="C33" s="149"/>
      <c r="D33" s="150"/>
    </row>
    <row r="34" spans="1:4" s="151" customFormat="1">
      <c r="A34" s="147"/>
      <c r="B34" s="148"/>
      <c r="C34" s="149"/>
      <c r="D34" s="150"/>
    </row>
    <row r="35" spans="1:4" s="151" customFormat="1">
      <c r="A35" s="147"/>
      <c r="B35" s="148"/>
      <c r="C35" s="149"/>
      <c r="D35" s="150"/>
    </row>
  </sheetData>
  <mergeCells count="6">
    <mergeCell ref="D1:E1"/>
    <mergeCell ref="B2:E2"/>
    <mergeCell ref="B3:D3"/>
    <mergeCell ref="A4:A5"/>
    <mergeCell ref="B4:B5"/>
    <mergeCell ref="C4:E4"/>
  </mergeCells>
  <pageMargins left="2.2834645669291338" right="0.70866141732283472" top="0.74803149606299213" bottom="0.7480314960629921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G127"/>
  <sheetViews>
    <sheetView tabSelected="1" view="pageBreakPreview" zoomScale="55" zoomScaleNormal="70" zoomScaleSheetLayoutView="55" zoomScalePageLayoutView="55" workbookViewId="0">
      <selection activeCell="J86" sqref="J86"/>
    </sheetView>
  </sheetViews>
  <sheetFormatPr defaultColWidth="12.625" defaultRowHeight="15.75"/>
  <cols>
    <col min="1" max="1" width="6.875" style="5" customWidth="1"/>
    <col min="2" max="2" width="119.375" style="5" customWidth="1"/>
    <col min="3" max="3" width="12.25" style="5" customWidth="1"/>
    <col min="4" max="4" width="10" style="5" customWidth="1"/>
    <col min="5" max="5" width="17.125" style="5" customWidth="1"/>
    <col min="6" max="6" width="19.875" style="169" customWidth="1"/>
    <col min="7" max="7" width="16" style="176" hidden="1" customWidth="1"/>
    <col min="8" max="245" width="9" style="5" customWidth="1"/>
    <col min="246" max="246" width="4.375" style="5" customWidth="1"/>
    <col min="247" max="247" width="78.875" style="5" customWidth="1"/>
    <col min="248" max="248" width="8.625" style="5" customWidth="1"/>
    <col min="249" max="249" width="7.125" style="5" customWidth="1"/>
    <col min="250" max="250" width="13.375" style="5" customWidth="1"/>
    <col min="251" max="251" width="12.5" style="5" customWidth="1"/>
    <col min="252" max="252" width="12.125" style="5" customWidth="1"/>
    <col min="253" max="253" width="10.125" style="5" customWidth="1"/>
    <col min="254" max="254" width="7.625" style="5" customWidth="1"/>
    <col min="255" max="255" width="12.875" style="5" customWidth="1"/>
    <col min="256" max="256" width="12.625" style="5" bestFit="1"/>
    <col min="257" max="16384" width="12.625" style="5"/>
  </cols>
  <sheetData>
    <row r="1" spans="1:7" s="6" customFormat="1">
      <c r="B1" s="14"/>
      <c r="C1" s="38"/>
      <c r="D1" s="38"/>
      <c r="F1" s="106"/>
      <c r="G1" s="176"/>
    </row>
    <row r="2" spans="1:7" s="6" customFormat="1" ht="25.5">
      <c r="A2" s="258" t="s">
        <v>182</v>
      </c>
      <c r="B2" s="258"/>
      <c r="C2" s="258"/>
      <c r="D2" s="258"/>
      <c r="E2" s="258"/>
      <c r="F2" s="258"/>
      <c r="G2" s="176"/>
    </row>
    <row r="3" spans="1:7" s="6" customFormat="1">
      <c r="B3" s="264"/>
      <c r="C3" s="264"/>
      <c r="D3" s="264"/>
      <c r="E3" s="264"/>
      <c r="F3" s="264"/>
      <c r="G3" s="176"/>
    </row>
    <row r="4" spans="1:7" s="6" customFormat="1" ht="15" customHeight="1">
      <c r="B4" s="164"/>
      <c r="C4" s="165"/>
      <c r="D4" s="38"/>
      <c r="F4" s="106"/>
      <c r="G4" s="176"/>
    </row>
    <row r="5" spans="1:7" s="6" customFormat="1" ht="1.5" hidden="1" customHeight="1">
      <c r="B5" s="166"/>
      <c r="C5" s="161"/>
      <c r="D5" s="38"/>
      <c r="F5" s="106"/>
      <c r="G5" s="176"/>
    </row>
    <row r="6" spans="1:7" s="6" customFormat="1" hidden="1">
      <c r="B6" s="265"/>
      <c r="C6" s="265"/>
      <c r="D6" s="38"/>
      <c r="F6" s="170"/>
      <c r="G6" s="176"/>
    </row>
    <row r="7" spans="1:7" s="6" customFormat="1" hidden="1">
      <c r="B7" s="14"/>
      <c r="C7" s="38"/>
      <c r="D7" s="167"/>
      <c r="F7" s="170"/>
      <c r="G7" s="176"/>
    </row>
    <row r="8" spans="1:7" s="6" customFormat="1" ht="27" hidden="1">
      <c r="B8" s="164"/>
      <c r="C8" s="165"/>
      <c r="D8" s="38"/>
      <c r="F8" s="106"/>
      <c r="G8" s="176"/>
    </row>
    <row r="9" spans="1:7" s="6" customFormat="1" ht="18.75" hidden="1">
      <c r="B9" s="166"/>
      <c r="C9" s="161"/>
      <c r="D9" s="38"/>
      <c r="F9" s="106"/>
      <c r="G9" s="176"/>
    </row>
    <row r="10" spans="1:7" s="112" customFormat="1" ht="85.5" customHeight="1">
      <c r="A10" s="162" t="s">
        <v>0</v>
      </c>
      <c r="B10" s="163" t="s">
        <v>11</v>
      </c>
      <c r="C10" s="162" t="s">
        <v>53</v>
      </c>
      <c r="D10" s="162" t="s">
        <v>106</v>
      </c>
      <c r="E10" s="177" t="s">
        <v>104</v>
      </c>
      <c r="F10" s="175" t="s">
        <v>102</v>
      </c>
      <c r="G10" s="162" t="s">
        <v>105</v>
      </c>
    </row>
    <row r="11" spans="1:7" s="168" customFormat="1" ht="19.5" thickBot="1">
      <c r="A11" s="190">
        <v>1</v>
      </c>
      <c r="B11" s="172">
        <v>2</v>
      </c>
      <c r="C11" s="191">
        <v>3</v>
      </c>
      <c r="D11" s="191">
        <v>4</v>
      </c>
      <c r="E11" s="191">
        <v>3</v>
      </c>
      <c r="F11" s="192">
        <v>4</v>
      </c>
      <c r="G11" s="192">
        <v>5</v>
      </c>
    </row>
    <row r="12" spans="1:7" s="168" customFormat="1" ht="38.25" thickBot="1">
      <c r="A12" s="261">
        <v>1</v>
      </c>
      <c r="B12" s="179" t="s">
        <v>131</v>
      </c>
      <c r="C12" s="198" t="s">
        <v>109</v>
      </c>
      <c r="D12" s="198">
        <v>1</v>
      </c>
      <c r="E12" s="201">
        <v>805</v>
      </c>
      <c r="F12" s="202">
        <f>E12*1.18</f>
        <v>949.9</v>
      </c>
      <c r="G12" s="201" t="e">
        <f>#REF!</f>
        <v>#REF!</v>
      </c>
    </row>
    <row r="13" spans="1:7" s="168" customFormat="1" ht="19.5" thickBot="1">
      <c r="A13" s="262"/>
      <c r="B13" s="195" t="s">
        <v>173</v>
      </c>
      <c r="C13" s="198" t="s">
        <v>107</v>
      </c>
      <c r="D13" s="198">
        <v>1</v>
      </c>
      <c r="E13" s="203" t="s">
        <v>109</v>
      </c>
      <c r="F13" s="204" t="s">
        <v>109</v>
      </c>
      <c r="G13" s="205" t="s">
        <v>109</v>
      </c>
    </row>
    <row r="14" spans="1:7" s="168" customFormat="1" ht="19.5" thickBot="1">
      <c r="A14" s="262"/>
      <c r="B14" s="195" t="s">
        <v>141</v>
      </c>
      <c r="C14" s="198" t="s">
        <v>108</v>
      </c>
      <c r="D14" s="198">
        <v>3</v>
      </c>
      <c r="E14" s="203" t="s">
        <v>109</v>
      </c>
      <c r="F14" s="204" t="s">
        <v>109</v>
      </c>
      <c r="G14" s="205" t="s">
        <v>109</v>
      </c>
    </row>
    <row r="15" spans="1:7" s="112" customFormat="1" ht="19.5" thickBot="1">
      <c r="A15" s="263"/>
      <c r="B15" s="197" t="s">
        <v>174</v>
      </c>
      <c r="C15" s="199" t="str">
        <f>C14</f>
        <v>шт.</v>
      </c>
      <c r="D15" s="198">
        <f>D14</f>
        <v>3</v>
      </c>
      <c r="E15" s="203" t="s">
        <v>109</v>
      </c>
      <c r="F15" s="204" t="s">
        <v>109</v>
      </c>
      <c r="G15" s="205" t="s">
        <v>109</v>
      </c>
    </row>
    <row r="16" spans="1:7" s="112" customFormat="1" ht="38.25" thickBot="1">
      <c r="A16" s="261">
        <f>A12+1</f>
        <v>2</v>
      </c>
      <c r="B16" s="180" t="s">
        <v>130</v>
      </c>
      <c r="C16" s="199" t="s">
        <v>109</v>
      </c>
      <c r="D16" s="198">
        <v>1</v>
      </c>
      <c r="E16" s="201">
        <v>1271</v>
      </c>
      <c r="F16" s="202">
        <f>E16*1.18</f>
        <v>1499.78</v>
      </c>
      <c r="G16" s="206" t="e">
        <f>#REF!</f>
        <v>#REF!</v>
      </c>
    </row>
    <row r="17" spans="1:7" s="112" customFormat="1" ht="19.5" thickBot="1">
      <c r="A17" s="262"/>
      <c r="B17" s="196" t="str">
        <f>B13</f>
        <v>кабель</v>
      </c>
      <c r="C17" s="198" t="s">
        <v>107</v>
      </c>
      <c r="D17" s="198">
        <v>1</v>
      </c>
      <c r="E17" s="203" t="s">
        <v>109</v>
      </c>
      <c r="F17" s="204" t="s">
        <v>109</v>
      </c>
      <c r="G17" s="205" t="s">
        <v>109</v>
      </c>
    </row>
    <row r="18" spans="1:7" s="112" customFormat="1" ht="19.5" thickBot="1">
      <c r="A18" s="262"/>
      <c r="B18" s="196" t="str">
        <f>B14</f>
        <v xml:space="preserve">саморез </v>
      </c>
      <c r="C18" s="198" t="s">
        <v>108</v>
      </c>
      <c r="D18" s="198">
        <v>3</v>
      </c>
      <c r="E18" s="203" t="s">
        <v>109</v>
      </c>
      <c r="F18" s="204" t="s">
        <v>109</v>
      </c>
      <c r="G18" s="205" t="s">
        <v>109</v>
      </c>
    </row>
    <row r="19" spans="1:7" s="112" customFormat="1" ht="19.5" thickBot="1">
      <c r="A19" s="262"/>
      <c r="B19" s="196" t="s">
        <v>169</v>
      </c>
      <c r="C19" s="198" t="s">
        <v>108</v>
      </c>
      <c r="D19" s="198">
        <v>1</v>
      </c>
      <c r="E19" s="203" t="s">
        <v>109</v>
      </c>
      <c r="F19" s="204" t="s">
        <v>109</v>
      </c>
      <c r="G19" s="205" t="s">
        <v>109</v>
      </c>
    </row>
    <row r="20" spans="1:7" s="112" customFormat="1" ht="19.5" thickBot="1">
      <c r="A20" s="263"/>
      <c r="B20" s="197" t="str">
        <f>B15</f>
        <v xml:space="preserve">дюбель </v>
      </c>
      <c r="C20" s="199" t="str">
        <f>C15</f>
        <v>шт.</v>
      </c>
      <c r="D20" s="198">
        <f>D15</f>
        <v>3</v>
      </c>
      <c r="E20" s="203" t="s">
        <v>109</v>
      </c>
      <c r="F20" s="204" t="s">
        <v>109</v>
      </c>
      <c r="G20" s="205" t="s">
        <v>109</v>
      </c>
    </row>
    <row r="21" spans="1:7" s="112" customFormat="1" ht="38.25" thickBot="1">
      <c r="A21" s="261">
        <f>A16+1</f>
        <v>3</v>
      </c>
      <c r="B21" s="181" t="s">
        <v>129</v>
      </c>
      <c r="C21" s="199" t="s">
        <v>109</v>
      </c>
      <c r="D21" s="198">
        <v>1</v>
      </c>
      <c r="E21" s="201">
        <v>2203</v>
      </c>
      <c r="F21" s="202">
        <f>E21*1.18</f>
        <v>2599.54</v>
      </c>
      <c r="G21" s="206" t="e">
        <f>#REF!</f>
        <v>#REF!</v>
      </c>
    </row>
    <row r="22" spans="1:7" s="112" customFormat="1" ht="19.5" thickBot="1">
      <c r="A22" s="262"/>
      <c r="B22" s="196" t="str">
        <f>B17</f>
        <v>кабель</v>
      </c>
      <c r="C22" s="198" t="s">
        <v>107</v>
      </c>
      <c r="D22" s="198">
        <v>1</v>
      </c>
      <c r="E22" s="203" t="s">
        <v>109</v>
      </c>
      <c r="F22" s="204" t="s">
        <v>109</v>
      </c>
      <c r="G22" s="205" t="s">
        <v>109</v>
      </c>
    </row>
    <row r="23" spans="1:7" s="112" customFormat="1" ht="19.5" thickBot="1">
      <c r="A23" s="262"/>
      <c r="B23" s="196" t="str">
        <f>B18</f>
        <v xml:space="preserve">саморез </v>
      </c>
      <c r="C23" s="198" t="s">
        <v>108</v>
      </c>
      <c r="D23" s="198">
        <v>3</v>
      </c>
      <c r="E23" s="203" t="s">
        <v>109</v>
      </c>
      <c r="F23" s="204" t="s">
        <v>109</v>
      </c>
      <c r="G23" s="205" t="s">
        <v>109</v>
      </c>
    </row>
    <row r="24" spans="1:7" s="112" customFormat="1" ht="19.5" thickBot="1">
      <c r="A24" s="262"/>
      <c r="B24" s="112" t="str">
        <f>B20</f>
        <v xml:space="preserve">дюбель </v>
      </c>
      <c r="C24" s="198" t="s">
        <v>108</v>
      </c>
      <c r="D24" s="198">
        <v>3</v>
      </c>
      <c r="E24" s="203" t="s">
        <v>109</v>
      </c>
      <c r="F24" s="204" t="s">
        <v>109</v>
      </c>
      <c r="G24" s="205" t="s">
        <v>109</v>
      </c>
    </row>
    <row r="25" spans="1:7" s="112" customFormat="1" ht="19.5" thickBot="1">
      <c r="A25" s="263"/>
      <c r="B25" s="196" t="s">
        <v>170</v>
      </c>
      <c r="C25" s="199" t="str">
        <f>C24</f>
        <v>шт.</v>
      </c>
      <c r="D25" s="198">
        <f>D22</f>
        <v>1</v>
      </c>
      <c r="E25" s="203" t="s">
        <v>109</v>
      </c>
      <c r="F25" s="204" t="s">
        <v>109</v>
      </c>
      <c r="G25" s="205" t="s">
        <v>109</v>
      </c>
    </row>
    <row r="26" spans="1:7" s="112" customFormat="1" ht="38.25" thickBot="1">
      <c r="A26" s="261">
        <f>A21+1</f>
        <v>4</v>
      </c>
      <c r="B26" s="182" t="s">
        <v>128</v>
      </c>
      <c r="C26" s="199" t="s">
        <v>109</v>
      </c>
      <c r="D26" s="198">
        <v>1</v>
      </c>
      <c r="E26" s="201">
        <v>2373</v>
      </c>
      <c r="F26" s="202">
        <f>E26*1.18</f>
        <v>2800.14</v>
      </c>
      <c r="G26" s="206" t="e">
        <f>#REF!</f>
        <v>#REF!</v>
      </c>
    </row>
    <row r="27" spans="1:7" s="112" customFormat="1" ht="19.5" thickBot="1">
      <c r="A27" s="262"/>
      <c r="B27" s="197" t="s">
        <v>148</v>
      </c>
      <c r="C27" s="199" t="s">
        <v>107</v>
      </c>
      <c r="D27" s="198">
        <v>2</v>
      </c>
      <c r="E27" s="203" t="s">
        <v>109</v>
      </c>
      <c r="F27" s="204" t="s">
        <v>109</v>
      </c>
      <c r="G27" s="205" t="s">
        <v>109</v>
      </c>
    </row>
    <row r="28" spans="1:7" s="112" customFormat="1" ht="19.5" thickBot="1">
      <c r="A28" s="262"/>
      <c r="B28" s="197" t="str">
        <f>B23</f>
        <v xml:space="preserve">саморез </v>
      </c>
      <c r="C28" s="199" t="str">
        <f>C24</f>
        <v>шт.</v>
      </c>
      <c r="D28" s="198">
        <f>D23</f>
        <v>3</v>
      </c>
      <c r="E28" s="203" t="s">
        <v>109</v>
      </c>
      <c r="F28" s="204" t="s">
        <v>109</v>
      </c>
      <c r="G28" s="205" t="s">
        <v>109</v>
      </c>
    </row>
    <row r="29" spans="1:7" s="112" customFormat="1" ht="19.5" thickBot="1">
      <c r="A29" s="263"/>
      <c r="B29" s="197" t="str">
        <f>B24</f>
        <v xml:space="preserve">дюбель </v>
      </c>
      <c r="C29" s="199" t="str">
        <f>C28</f>
        <v>шт.</v>
      </c>
      <c r="D29" s="198">
        <f>D28</f>
        <v>3</v>
      </c>
      <c r="E29" s="203" t="s">
        <v>109</v>
      </c>
      <c r="F29" s="204" t="s">
        <v>109</v>
      </c>
      <c r="G29" s="205" t="s">
        <v>109</v>
      </c>
    </row>
    <row r="30" spans="1:7" s="112" customFormat="1" ht="38.25" thickBot="1">
      <c r="A30" s="261">
        <f>A26+1</f>
        <v>5</v>
      </c>
      <c r="B30" s="182" t="s">
        <v>132</v>
      </c>
      <c r="C30" s="199"/>
      <c r="D30" s="198">
        <v>1</v>
      </c>
      <c r="E30" s="201">
        <v>3644</v>
      </c>
      <c r="F30" s="202">
        <f>E30*1.18</f>
        <v>4299.92</v>
      </c>
      <c r="G30" s="206" t="e">
        <f>#REF!</f>
        <v>#REF!</v>
      </c>
    </row>
    <row r="31" spans="1:7" s="112" customFormat="1" ht="19.5" thickBot="1">
      <c r="A31" s="262"/>
      <c r="B31" s="197" t="str">
        <f>B27</f>
        <v xml:space="preserve">кабель </v>
      </c>
      <c r="C31" s="199" t="s">
        <v>107</v>
      </c>
      <c r="D31" s="198">
        <v>2</v>
      </c>
      <c r="E31" s="203" t="s">
        <v>109</v>
      </c>
      <c r="F31" s="204" t="s">
        <v>109</v>
      </c>
      <c r="G31" s="205" t="s">
        <v>109</v>
      </c>
    </row>
    <row r="32" spans="1:7" s="112" customFormat="1" ht="19.5" thickBot="1">
      <c r="A32" s="262"/>
      <c r="B32" s="197" t="str">
        <f>B28</f>
        <v xml:space="preserve">саморез </v>
      </c>
      <c r="C32" s="198" t="s">
        <v>108</v>
      </c>
      <c r="D32" s="198">
        <v>3</v>
      </c>
      <c r="E32" s="203" t="s">
        <v>109</v>
      </c>
      <c r="F32" s="204" t="s">
        <v>109</v>
      </c>
      <c r="G32" s="205" t="s">
        <v>109</v>
      </c>
    </row>
    <row r="33" spans="1:7" s="112" customFormat="1" ht="19.5" thickBot="1">
      <c r="A33" s="262"/>
      <c r="B33" s="197" t="str">
        <f>B29</f>
        <v xml:space="preserve">дюбель </v>
      </c>
      <c r="C33" s="199" t="str">
        <f>C28</f>
        <v>шт.</v>
      </c>
      <c r="D33" s="198">
        <v>3</v>
      </c>
      <c r="E33" s="203" t="s">
        <v>109</v>
      </c>
      <c r="F33" s="204" t="s">
        <v>109</v>
      </c>
      <c r="G33" s="205" t="s">
        <v>109</v>
      </c>
    </row>
    <row r="34" spans="1:7" s="112" customFormat="1" ht="19.5" thickBot="1">
      <c r="A34" s="263"/>
      <c r="B34" s="197" t="s">
        <v>171</v>
      </c>
      <c r="C34" s="199" t="str">
        <f>C29</f>
        <v>шт.</v>
      </c>
      <c r="D34" s="198">
        <v>1</v>
      </c>
      <c r="E34" s="203" t="s">
        <v>109</v>
      </c>
      <c r="F34" s="204" t="s">
        <v>109</v>
      </c>
      <c r="G34" s="205" t="s">
        <v>109</v>
      </c>
    </row>
    <row r="35" spans="1:7" s="112" customFormat="1" ht="38.25" thickBot="1">
      <c r="A35" s="261">
        <f>A30+1</f>
        <v>6</v>
      </c>
      <c r="B35" s="182" t="s">
        <v>127</v>
      </c>
      <c r="C35" s="199" t="s">
        <v>109</v>
      </c>
      <c r="D35" s="198">
        <v>1</v>
      </c>
      <c r="E35" s="201">
        <v>4661</v>
      </c>
      <c r="F35" s="202">
        <f>E35*1.18</f>
        <v>5499.98</v>
      </c>
      <c r="G35" s="206" t="e">
        <f>#REF!</f>
        <v>#REF!</v>
      </c>
    </row>
    <row r="36" spans="1:7" s="112" customFormat="1" ht="19.5" thickBot="1">
      <c r="A36" s="262"/>
      <c r="B36" s="197" t="str">
        <f>B31</f>
        <v xml:space="preserve">кабель </v>
      </c>
      <c r="C36" s="199" t="s">
        <v>107</v>
      </c>
      <c r="D36" s="198">
        <v>2</v>
      </c>
      <c r="E36" s="203" t="s">
        <v>109</v>
      </c>
      <c r="F36" s="204" t="s">
        <v>109</v>
      </c>
      <c r="G36" s="205" t="s">
        <v>109</v>
      </c>
    </row>
    <row r="37" spans="1:7" s="112" customFormat="1" ht="19.5" thickBot="1">
      <c r="A37" s="262"/>
      <c r="B37" s="197" t="str">
        <f>B32</f>
        <v xml:space="preserve">саморез </v>
      </c>
      <c r="C37" s="198" t="s">
        <v>108</v>
      </c>
      <c r="D37" s="198">
        <v>3</v>
      </c>
      <c r="E37" s="203" t="s">
        <v>109</v>
      </c>
      <c r="F37" s="204" t="s">
        <v>109</v>
      </c>
      <c r="G37" s="205" t="s">
        <v>109</v>
      </c>
    </row>
    <row r="38" spans="1:7" s="112" customFormat="1" ht="19.5" thickBot="1">
      <c r="A38" s="262"/>
      <c r="B38" s="197" t="str">
        <f>B33</f>
        <v xml:space="preserve">дюбель </v>
      </c>
      <c r="C38" s="199" t="str">
        <f>C33</f>
        <v>шт.</v>
      </c>
      <c r="D38" s="198">
        <v>3</v>
      </c>
      <c r="E38" s="203" t="s">
        <v>109</v>
      </c>
      <c r="F38" s="204" t="s">
        <v>109</v>
      </c>
      <c r="G38" s="205" t="s">
        <v>109</v>
      </c>
    </row>
    <row r="39" spans="1:7" s="112" customFormat="1" ht="19.5" thickBot="1">
      <c r="A39" s="263"/>
      <c r="B39" s="197" t="s">
        <v>172</v>
      </c>
      <c r="C39" s="199" t="str">
        <f>C34</f>
        <v>шт.</v>
      </c>
      <c r="D39" s="198">
        <v>1</v>
      </c>
      <c r="E39" s="203" t="s">
        <v>109</v>
      </c>
      <c r="F39" s="204" t="s">
        <v>109</v>
      </c>
      <c r="G39" s="205" t="s">
        <v>109</v>
      </c>
    </row>
    <row r="40" spans="1:7" s="112" customFormat="1" ht="38.25" thickBot="1">
      <c r="A40" s="261">
        <f>A35+1</f>
        <v>7</v>
      </c>
      <c r="B40" s="182" t="s">
        <v>126</v>
      </c>
      <c r="C40" s="199" t="s">
        <v>109</v>
      </c>
      <c r="D40" s="198">
        <v>1</v>
      </c>
      <c r="E40" s="201">
        <v>5212</v>
      </c>
      <c r="F40" s="202">
        <f>E40*1.18-0.03</f>
        <v>6150.13</v>
      </c>
      <c r="G40" s="206" t="e">
        <f>#REF!</f>
        <v>#REF!</v>
      </c>
    </row>
    <row r="41" spans="1:7" s="168" customFormat="1" ht="19.5" thickBot="1">
      <c r="A41" s="262"/>
      <c r="B41" s="231" t="s">
        <v>160</v>
      </c>
      <c r="C41" s="198" t="s">
        <v>108</v>
      </c>
      <c r="D41" s="198">
        <v>1</v>
      </c>
      <c r="E41" s="203" t="s">
        <v>109</v>
      </c>
      <c r="F41" s="204" t="s">
        <v>109</v>
      </c>
      <c r="G41" s="205" t="s">
        <v>109</v>
      </c>
    </row>
    <row r="42" spans="1:7" s="168" customFormat="1" ht="19.5" thickBot="1">
      <c r="A42" s="262"/>
      <c r="B42" s="231" t="s">
        <v>165</v>
      </c>
      <c r="C42" s="198" t="s">
        <v>108</v>
      </c>
      <c r="D42" s="198">
        <v>2</v>
      </c>
      <c r="E42" s="203" t="s">
        <v>109</v>
      </c>
      <c r="F42" s="204" t="s">
        <v>109</v>
      </c>
      <c r="G42" s="205" t="s">
        <v>109</v>
      </c>
    </row>
    <row r="43" spans="1:7" s="168" customFormat="1" ht="19.5" thickBot="1">
      <c r="A43" s="262"/>
      <c r="B43" s="231" t="s">
        <v>166</v>
      </c>
      <c r="C43" s="199" t="str">
        <f>C38</f>
        <v>шт.</v>
      </c>
      <c r="D43" s="198">
        <v>2</v>
      </c>
      <c r="E43" s="203" t="s">
        <v>109</v>
      </c>
      <c r="F43" s="204" t="s">
        <v>109</v>
      </c>
      <c r="G43" s="205" t="s">
        <v>109</v>
      </c>
    </row>
    <row r="44" spans="1:7" s="168" customFormat="1" ht="19.5" thickBot="1">
      <c r="A44" s="262"/>
      <c r="B44" s="231" t="s">
        <v>167</v>
      </c>
      <c r="C44" s="199" t="str">
        <f>C39</f>
        <v>шт.</v>
      </c>
      <c r="D44" s="198">
        <v>1</v>
      </c>
      <c r="E44" s="203" t="s">
        <v>109</v>
      </c>
      <c r="F44" s="204" t="s">
        <v>109</v>
      </c>
      <c r="G44" s="205" t="s">
        <v>109</v>
      </c>
    </row>
    <row r="45" spans="1:7" s="168" customFormat="1" ht="19.5" thickBot="1">
      <c r="A45" s="262"/>
      <c r="B45" s="195" t="s">
        <v>179</v>
      </c>
      <c r="C45" s="199" t="s">
        <v>107</v>
      </c>
      <c r="D45" s="198">
        <v>8</v>
      </c>
      <c r="E45" s="203" t="s">
        <v>109</v>
      </c>
      <c r="F45" s="204" t="s">
        <v>109</v>
      </c>
      <c r="G45" s="205" t="s">
        <v>109</v>
      </c>
    </row>
    <row r="46" spans="1:7" s="168" customFormat="1" ht="19.5" thickBot="1">
      <c r="A46" s="262"/>
      <c r="B46" s="195" t="s">
        <v>110</v>
      </c>
      <c r="C46" s="199" t="s">
        <v>107</v>
      </c>
      <c r="D46" s="198">
        <v>8.5</v>
      </c>
      <c r="E46" s="203" t="s">
        <v>109</v>
      </c>
      <c r="F46" s="204" t="s">
        <v>109</v>
      </c>
      <c r="G46" s="205" t="s">
        <v>109</v>
      </c>
    </row>
    <row r="47" spans="1:7" s="168" customFormat="1" ht="19.5" thickBot="1">
      <c r="A47" s="262"/>
      <c r="B47" s="195" t="s">
        <v>178</v>
      </c>
      <c r="C47" s="198" t="s">
        <v>108</v>
      </c>
      <c r="D47" s="198">
        <v>8</v>
      </c>
      <c r="E47" s="203" t="s">
        <v>109</v>
      </c>
      <c r="F47" s="204" t="s">
        <v>109</v>
      </c>
      <c r="G47" s="205" t="s">
        <v>109</v>
      </c>
    </row>
    <row r="48" spans="1:7" s="168" customFormat="1" ht="19.5" thickBot="1">
      <c r="A48" s="262"/>
      <c r="B48" s="195" t="s">
        <v>111</v>
      </c>
      <c r="C48" s="199" t="str">
        <f>C43</f>
        <v>шт.</v>
      </c>
      <c r="D48" s="198">
        <v>16</v>
      </c>
      <c r="E48" s="203" t="s">
        <v>109</v>
      </c>
      <c r="F48" s="204" t="s">
        <v>109</v>
      </c>
      <c r="G48" s="205" t="s">
        <v>109</v>
      </c>
    </row>
    <row r="49" spans="1:7" s="174" customFormat="1" ht="19.5" thickBot="1">
      <c r="A49" s="262"/>
      <c r="B49" s="195" t="s">
        <v>180</v>
      </c>
      <c r="C49" s="199" t="str">
        <f>C44</f>
        <v>шт.</v>
      </c>
      <c r="D49" s="198">
        <v>30</v>
      </c>
      <c r="E49" s="203" t="s">
        <v>109</v>
      </c>
      <c r="F49" s="204" t="s">
        <v>109</v>
      </c>
      <c r="G49" s="205" t="s">
        <v>109</v>
      </c>
    </row>
    <row r="50" spans="1:7" s="174" customFormat="1" ht="19.5" thickBot="1">
      <c r="A50" s="262"/>
      <c r="B50" s="195" t="s">
        <v>137</v>
      </c>
      <c r="C50" s="198" t="s">
        <v>108</v>
      </c>
      <c r="D50" s="198">
        <v>30</v>
      </c>
      <c r="E50" s="203" t="s">
        <v>109</v>
      </c>
      <c r="F50" s="204" t="s">
        <v>109</v>
      </c>
      <c r="G50" s="205" t="s">
        <v>109</v>
      </c>
    </row>
    <row r="51" spans="1:7" s="174" customFormat="1" ht="19.5" thickBot="1">
      <c r="A51" s="262"/>
      <c r="B51" s="232" t="s">
        <v>112</v>
      </c>
      <c r="C51" s="198" t="s">
        <v>108</v>
      </c>
      <c r="D51" s="198">
        <v>1</v>
      </c>
      <c r="E51" s="203" t="s">
        <v>109</v>
      </c>
      <c r="F51" s="204" t="s">
        <v>109</v>
      </c>
      <c r="G51" s="205" t="s">
        <v>109</v>
      </c>
    </row>
    <row r="52" spans="1:7" s="174" customFormat="1" ht="19.5" thickBot="1">
      <c r="A52" s="262"/>
      <c r="B52" s="228" t="s">
        <v>140</v>
      </c>
      <c r="C52" s="198" t="s">
        <v>108</v>
      </c>
      <c r="D52" s="198">
        <v>15</v>
      </c>
      <c r="E52" s="203"/>
      <c r="F52" s="204"/>
      <c r="G52" s="205"/>
    </row>
    <row r="53" spans="1:7" s="174" customFormat="1" ht="19.5" thickBot="1">
      <c r="A53" s="262"/>
      <c r="B53" s="228" t="s">
        <v>139</v>
      </c>
      <c r="C53" s="199" t="s">
        <v>107</v>
      </c>
      <c r="D53" s="198">
        <v>1</v>
      </c>
      <c r="E53" s="203"/>
      <c r="F53" s="204"/>
      <c r="G53" s="205"/>
    </row>
    <row r="54" spans="1:7" s="174" customFormat="1" ht="19.5" thickBot="1">
      <c r="A54" s="262"/>
      <c r="B54" s="229" t="s">
        <v>138</v>
      </c>
      <c r="C54" s="199" t="s">
        <v>107</v>
      </c>
      <c r="D54" s="198">
        <v>0.1</v>
      </c>
      <c r="E54" s="203"/>
      <c r="F54" s="204"/>
      <c r="G54" s="205"/>
    </row>
    <row r="55" spans="1:7" s="174" customFormat="1" ht="19.5" thickBot="1">
      <c r="A55" s="262"/>
      <c r="B55" s="195" t="s">
        <v>168</v>
      </c>
      <c r="C55" s="199" t="str">
        <f>C47</f>
        <v>шт.</v>
      </c>
      <c r="D55" s="198">
        <v>6</v>
      </c>
      <c r="E55" s="203" t="s">
        <v>109</v>
      </c>
      <c r="F55" s="204" t="s">
        <v>109</v>
      </c>
      <c r="G55" s="205" t="s">
        <v>109</v>
      </c>
    </row>
    <row r="56" spans="1:7" s="112" customFormat="1" ht="38.25" thickBot="1">
      <c r="A56" s="261">
        <f>A40+1</f>
        <v>8</v>
      </c>
      <c r="B56" s="182" t="s">
        <v>125</v>
      </c>
      <c r="C56" s="199" t="s">
        <v>109</v>
      </c>
      <c r="D56" s="198">
        <v>1</v>
      </c>
      <c r="E56" s="201">
        <v>5933</v>
      </c>
      <c r="F56" s="202">
        <f>E56*1.18-0.029</f>
        <v>7000.9109999999991</v>
      </c>
      <c r="G56" s="206" t="e">
        <f>#REF!</f>
        <v>#REF!</v>
      </c>
    </row>
    <row r="57" spans="1:7" s="168" customFormat="1" ht="19.5" thickBot="1">
      <c r="A57" s="262"/>
      <c r="B57" s="195" t="str">
        <f t="shared" ref="B57:B67" si="0">B41</f>
        <v>щит распределительный ЩРН-П-12</v>
      </c>
      <c r="C57" s="198" t="s">
        <v>108</v>
      </c>
      <c r="D57" s="198">
        <v>1</v>
      </c>
      <c r="E57" s="203" t="s">
        <v>109</v>
      </c>
      <c r="F57" s="204" t="s">
        <v>109</v>
      </c>
      <c r="G57" s="205" t="s">
        <v>109</v>
      </c>
    </row>
    <row r="58" spans="1:7" s="168" customFormat="1" ht="19.5" thickBot="1">
      <c r="A58" s="262"/>
      <c r="B58" s="231" t="s">
        <v>165</v>
      </c>
      <c r="C58" s="198" t="s">
        <v>108</v>
      </c>
      <c r="D58" s="198">
        <v>2</v>
      </c>
      <c r="E58" s="203" t="s">
        <v>109</v>
      </c>
      <c r="F58" s="204" t="s">
        <v>109</v>
      </c>
      <c r="G58" s="205" t="s">
        <v>109</v>
      </c>
    </row>
    <row r="59" spans="1:7" s="168" customFormat="1" ht="19.5" thickBot="1">
      <c r="A59" s="262"/>
      <c r="B59" s="231" t="s">
        <v>166</v>
      </c>
      <c r="C59" s="198" t="s">
        <v>108</v>
      </c>
      <c r="D59" s="198">
        <v>2</v>
      </c>
      <c r="E59" s="203" t="s">
        <v>109</v>
      </c>
      <c r="F59" s="204" t="s">
        <v>109</v>
      </c>
      <c r="G59" s="205" t="s">
        <v>109</v>
      </c>
    </row>
    <row r="60" spans="1:7" s="168" customFormat="1" ht="19.5" thickBot="1">
      <c r="A60" s="262"/>
      <c r="B60" s="231" t="s">
        <v>167</v>
      </c>
      <c r="C60" s="198" t="s">
        <v>108</v>
      </c>
      <c r="D60" s="198">
        <v>1</v>
      </c>
      <c r="E60" s="203" t="s">
        <v>109</v>
      </c>
      <c r="F60" s="204" t="s">
        <v>109</v>
      </c>
      <c r="G60" s="205" t="s">
        <v>109</v>
      </c>
    </row>
    <row r="61" spans="1:7" s="168" customFormat="1" ht="19.5" thickBot="1">
      <c r="A61" s="262"/>
      <c r="B61" s="195" t="str">
        <f t="shared" si="0"/>
        <v>кабель AВВГ 4х6</v>
      </c>
      <c r="C61" s="199" t="s">
        <v>107</v>
      </c>
      <c r="D61" s="198">
        <v>8</v>
      </c>
      <c r="E61" s="203" t="s">
        <v>109</v>
      </c>
      <c r="F61" s="204" t="s">
        <v>109</v>
      </c>
      <c r="G61" s="205" t="s">
        <v>109</v>
      </c>
    </row>
    <row r="62" spans="1:7" s="168" customFormat="1" ht="19.5" thickBot="1">
      <c r="A62" s="262"/>
      <c r="B62" s="195" t="str">
        <f t="shared" si="0"/>
        <v>кабель ВВГ 3х2,5</v>
      </c>
      <c r="C62" s="199" t="s">
        <v>107</v>
      </c>
      <c r="D62" s="198">
        <v>8.5</v>
      </c>
      <c r="E62" s="203" t="s">
        <v>109</v>
      </c>
      <c r="F62" s="204" t="s">
        <v>109</v>
      </c>
      <c r="G62" s="205" t="s">
        <v>109</v>
      </c>
    </row>
    <row r="63" spans="1:7" s="168" customFormat="1" ht="19.5" thickBot="1">
      <c r="A63" s="262"/>
      <c r="B63" s="195" t="str">
        <f>B47</f>
        <v>Труба гофрированная Ø25</v>
      </c>
      <c r="C63" s="199" t="s">
        <v>107</v>
      </c>
      <c r="D63" s="198">
        <v>8</v>
      </c>
      <c r="E63" s="203" t="s">
        <v>109</v>
      </c>
      <c r="F63" s="204" t="s">
        <v>109</v>
      </c>
      <c r="G63" s="205" t="s">
        <v>109</v>
      </c>
    </row>
    <row r="64" spans="1:7" s="168" customFormat="1" ht="19.5" thickBot="1">
      <c r="A64" s="262"/>
      <c r="B64" s="195" t="str">
        <f t="shared" si="0"/>
        <v>держатель трубы гофрированной</v>
      </c>
      <c r="C64" s="198" t="s">
        <v>108</v>
      </c>
      <c r="D64" s="198">
        <v>16</v>
      </c>
      <c r="E64" s="203" t="s">
        <v>109</v>
      </c>
      <c r="F64" s="204" t="s">
        <v>109</v>
      </c>
      <c r="G64" s="205" t="s">
        <v>109</v>
      </c>
    </row>
    <row r="65" spans="1:7" s="168" customFormat="1" ht="19.5" thickBot="1">
      <c r="A65" s="262"/>
      <c r="B65" s="195" t="str">
        <f t="shared" si="0"/>
        <v>саморез</v>
      </c>
      <c r="C65" s="198" t="s">
        <v>108</v>
      </c>
      <c r="D65" s="198">
        <v>30</v>
      </c>
      <c r="E65" s="203" t="s">
        <v>109</v>
      </c>
      <c r="F65" s="204" t="s">
        <v>109</v>
      </c>
      <c r="G65" s="205" t="s">
        <v>109</v>
      </c>
    </row>
    <row r="66" spans="1:7" s="168" customFormat="1" ht="19.5" thickBot="1">
      <c r="A66" s="262"/>
      <c r="B66" s="195" t="str">
        <f>B50</f>
        <v>дюбель</v>
      </c>
      <c r="C66" s="198" t="s">
        <v>108</v>
      </c>
      <c r="D66" s="198">
        <v>30</v>
      </c>
      <c r="E66" s="203" t="s">
        <v>109</v>
      </c>
      <c r="F66" s="204" t="s">
        <v>109</v>
      </c>
      <c r="G66" s="205" t="s">
        <v>109</v>
      </c>
    </row>
    <row r="67" spans="1:7" s="168" customFormat="1" ht="19.5" thickBot="1">
      <c r="A67" s="262"/>
      <c r="B67" s="232" t="str">
        <f t="shared" si="0"/>
        <v>колодка клеммная</v>
      </c>
      <c r="C67" s="198" t="s">
        <v>108</v>
      </c>
      <c r="D67" s="198">
        <v>1</v>
      </c>
      <c r="E67" s="203" t="s">
        <v>109</v>
      </c>
      <c r="F67" s="204" t="s">
        <v>109</v>
      </c>
      <c r="G67" s="205" t="s">
        <v>109</v>
      </c>
    </row>
    <row r="68" spans="1:7" s="168" customFormat="1" ht="19.5" thickBot="1">
      <c r="A68" s="262"/>
      <c r="B68" s="228" t="s">
        <v>140</v>
      </c>
      <c r="C68" s="198" t="s">
        <v>108</v>
      </c>
      <c r="D68" s="198">
        <v>15</v>
      </c>
      <c r="E68" s="203"/>
      <c r="F68" s="204"/>
      <c r="G68" s="205"/>
    </row>
    <row r="69" spans="1:7" s="168" customFormat="1" ht="19.5" thickBot="1">
      <c r="A69" s="262"/>
      <c r="B69" s="228" t="s">
        <v>139</v>
      </c>
      <c r="C69" s="199" t="s">
        <v>107</v>
      </c>
      <c r="D69" s="198">
        <v>1</v>
      </c>
      <c r="E69" s="203"/>
      <c r="F69" s="204"/>
      <c r="G69" s="205"/>
    </row>
    <row r="70" spans="1:7" s="168" customFormat="1" ht="19.5" thickBot="1">
      <c r="A70" s="262"/>
      <c r="B70" s="228" t="s">
        <v>138</v>
      </c>
      <c r="C70" s="199" t="s">
        <v>107</v>
      </c>
      <c r="D70" s="198">
        <v>0.1</v>
      </c>
      <c r="E70" s="203"/>
      <c r="F70" s="204"/>
      <c r="G70" s="205"/>
    </row>
    <row r="71" spans="1:7" s="168" customFormat="1" ht="19.5" thickBot="1">
      <c r="A71" s="262"/>
      <c r="B71" s="232" t="str">
        <f>B55</f>
        <v>СИЗ</v>
      </c>
      <c r="C71" s="198" t="s">
        <v>108</v>
      </c>
      <c r="D71" s="198">
        <v>6</v>
      </c>
      <c r="E71" s="203" t="s">
        <v>109</v>
      </c>
      <c r="F71" s="204" t="s">
        <v>109</v>
      </c>
      <c r="G71" s="205" t="s">
        <v>109</v>
      </c>
    </row>
    <row r="72" spans="1:7" s="168" customFormat="1" ht="19.5" thickBot="1">
      <c r="A72" s="263"/>
      <c r="B72" s="232" t="s">
        <v>169</v>
      </c>
      <c r="C72" s="198" t="s">
        <v>108</v>
      </c>
      <c r="D72" s="198">
        <v>1</v>
      </c>
      <c r="E72" s="203" t="s">
        <v>109</v>
      </c>
      <c r="F72" s="204" t="s">
        <v>109</v>
      </c>
      <c r="G72" s="205" t="s">
        <v>109</v>
      </c>
    </row>
    <row r="73" spans="1:7" s="168" customFormat="1" ht="38.25" thickBot="1">
      <c r="A73" s="163">
        <f>A56+1</f>
        <v>9</v>
      </c>
      <c r="B73" s="179" t="s">
        <v>116</v>
      </c>
      <c r="C73" s="198" t="s">
        <v>109</v>
      </c>
      <c r="D73" s="198">
        <v>1</v>
      </c>
      <c r="E73" s="201">
        <v>576</v>
      </c>
      <c r="F73" s="202">
        <f>E73*1.18</f>
        <v>679.68</v>
      </c>
      <c r="G73" s="206" t="e">
        <f>#REF!</f>
        <v>#REF!</v>
      </c>
    </row>
    <row r="74" spans="1:7" s="174" customFormat="1" ht="38.25" thickBot="1">
      <c r="A74" s="163">
        <f t="shared" ref="A74:A95" si="1">A73+1</f>
        <v>10</v>
      </c>
      <c r="B74" s="179" t="s">
        <v>117</v>
      </c>
      <c r="C74" s="198" t="s">
        <v>109</v>
      </c>
      <c r="D74" s="198">
        <v>1</v>
      </c>
      <c r="E74" s="201">
        <v>653</v>
      </c>
      <c r="F74" s="202">
        <f>E74*1.18</f>
        <v>770.54</v>
      </c>
      <c r="G74" s="206" t="e">
        <f>#REF!</f>
        <v>#REF!</v>
      </c>
    </row>
    <row r="75" spans="1:7" s="174" customFormat="1" ht="38.25" thickBot="1">
      <c r="A75" s="163">
        <f t="shared" si="1"/>
        <v>11</v>
      </c>
      <c r="B75" s="179" t="s">
        <v>118</v>
      </c>
      <c r="C75" s="198" t="s">
        <v>109</v>
      </c>
      <c r="D75" s="198">
        <v>1</v>
      </c>
      <c r="E75" s="201">
        <v>1271</v>
      </c>
      <c r="F75" s="235">
        <f>E75*1.18</f>
        <v>1499.78</v>
      </c>
      <c r="G75" s="206" t="e">
        <f>#REF!</f>
        <v>#REF!</v>
      </c>
    </row>
    <row r="76" spans="1:7" s="174" customFormat="1" ht="38.25" thickBot="1">
      <c r="A76" s="163">
        <f t="shared" si="1"/>
        <v>12</v>
      </c>
      <c r="B76" s="179" t="s">
        <v>97</v>
      </c>
      <c r="C76" s="198" t="s">
        <v>109</v>
      </c>
      <c r="D76" s="198">
        <v>1</v>
      </c>
      <c r="E76" s="201">
        <v>593</v>
      </c>
      <c r="F76" s="202">
        <f>E76*1.18</f>
        <v>699.74</v>
      </c>
      <c r="G76" s="206" t="e">
        <f>#REF!</f>
        <v>#REF!</v>
      </c>
    </row>
    <row r="77" spans="1:7" s="174" customFormat="1" ht="38.25" thickBot="1">
      <c r="A77" s="163">
        <f t="shared" si="1"/>
        <v>13</v>
      </c>
      <c r="B77" s="179" t="s">
        <v>98</v>
      </c>
      <c r="C77" s="198" t="s">
        <v>109</v>
      </c>
      <c r="D77" s="198">
        <v>1</v>
      </c>
      <c r="E77" s="201">
        <v>1017</v>
      </c>
      <c r="F77" s="207">
        <f>E77*1.18-0.06</f>
        <v>1200</v>
      </c>
      <c r="G77" s="208" t="e">
        <f>#REF!</f>
        <v>#REF!</v>
      </c>
    </row>
    <row r="78" spans="1:7" s="174" customFormat="1" ht="19.5" thickBot="1">
      <c r="A78" s="261">
        <f>A77+1</f>
        <v>14</v>
      </c>
      <c r="B78" s="179" t="s">
        <v>134</v>
      </c>
      <c r="C78" s="198" t="s">
        <v>109</v>
      </c>
      <c r="D78" s="198">
        <v>1</v>
      </c>
      <c r="E78" s="201">
        <v>1102</v>
      </c>
      <c r="F78" s="209">
        <f>E78*1.18-0.06</f>
        <v>1300.3</v>
      </c>
      <c r="G78" s="206" t="e">
        <f>#REF!</f>
        <v>#REF!</v>
      </c>
    </row>
    <row r="79" spans="1:7" s="174" customFormat="1" ht="19.5" thickBot="1">
      <c r="A79" s="262"/>
      <c r="B79" s="195" t="s">
        <v>110</v>
      </c>
      <c r="C79" s="199" t="s">
        <v>107</v>
      </c>
      <c r="D79" s="198">
        <v>3</v>
      </c>
      <c r="E79" s="203" t="s">
        <v>109</v>
      </c>
      <c r="F79" s="204" t="s">
        <v>109</v>
      </c>
      <c r="G79" s="205" t="s">
        <v>109</v>
      </c>
    </row>
    <row r="80" spans="1:7" s="174" customFormat="1" ht="19.5" thickBot="1">
      <c r="A80" s="262"/>
      <c r="B80" s="195" t="s">
        <v>180</v>
      </c>
      <c r="C80" s="198" t="s">
        <v>108</v>
      </c>
      <c r="D80" s="198">
        <v>2</v>
      </c>
      <c r="E80" s="203" t="s">
        <v>109</v>
      </c>
      <c r="F80" s="204" t="s">
        <v>109</v>
      </c>
      <c r="G80" s="205" t="s">
        <v>109</v>
      </c>
    </row>
    <row r="81" spans="1:7" s="174" customFormat="1" ht="19.5" thickBot="1">
      <c r="A81" s="262"/>
      <c r="B81" s="195" t="s">
        <v>113</v>
      </c>
      <c r="C81" s="198" t="s">
        <v>108</v>
      </c>
      <c r="D81" s="198">
        <v>2</v>
      </c>
      <c r="E81" s="203" t="s">
        <v>109</v>
      </c>
      <c r="F81" s="204" t="s">
        <v>109</v>
      </c>
      <c r="G81" s="205" t="s">
        <v>109</v>
      </c>
    </row>
    <row r="82" spans="1:7" s="174" customFormat="1" ht="19.5" thickBot="1">
      <c r="A82" s="262"/>
      <c r="B82" s="195" t="s">
        <v>114</v>
      </c>
      <c r="C82" s="198" t="s">
        <v>108</v>
      </c>
      <c r="D82" s="198">
        <v>4</v>
      </c>
      <c r="E82" s="203" t="s">
        <v>109</v>
      </c>
      <c r="F82" s="204" t="s">
        <v>109</v>
      </c>
      <c r="G82" s="205" t="s">
        <v>109</v>
      </c>
    </row>
    <row r="83" spans="1:7" s="174" customFormat="1" ht="19.5" thickBot="1">
      <c r="A83" s="262"/>
      <c r="B83" s="195" t="s">
        <v>115</v>
      </c>
      <c r="C83" s="198" t="s">
        <v>108</v>
      </c>
      <c r="D83" s="198">
        <v>4</v>
      </c>
      <c r="E83" s="203" t="s">
        <v>109</v>
      </c>
      <c r="F83" s="204" t="s">
        <v>109</v>
      </c>
      <c r="G83" s="205" t="s">
        <v>109</v>
      </c>
    </row>
    <row r="84" spans="1:7" s="174" customFormat="1" ht="19.5" thickBot="1">
      <c r="A84" s="263"/>
      <c r="B84" s="195" t="s">
        <v>133</v>
      </c>
      <c r="C84" s="198" t="str">
        <f>C83</f>
        <v>шт.</v>
      </c>
      <c r="D84" s="198">
        <v>2</v>
      </c>
      <c r="E84" s="203" t="s">
        <v>109</v>
      </c>
      <c r="F84" s="204" t="s">
        <v>109</v>
      </c>
      <c r="G84" s="205" t="s">
        <v>109</v>
      </c>
    </row>
    <row r="85" spans="1:7" s="174" customFormat="1" ht="38.25" thickBot="1">
      <c r="A85" s="163">
        <f>A78+1</f>
        <v>15</v>
      </c>
      <c r="B85" s="179" t="s">
        <v>99</v>
      </c>
      <c r="C85" s="198" t="s">
        <v>109</v>
      </c>
      <c r="D85" s="198">
        <v>1</v>
      </c>
      <c r="E85" s="201">
        <v>3136</v>
      </c>
      <c r="F85" s="202">
        <f>E85*1.18-0.06</f>
        <v>3700.42</v>
      </c>
      <c r="G85" s="206" t="e">
        <f>#REF!</f>
        <v>#REF!</v>
      </c>
    </row>
    <row r="86" spans="1:7" s="174" customFormat="1" ht="19.5" thickBot="1">
      <c r="A86" s="163">
        <f t="shared" si="1"/>
        <v>16</v>
      </c>
      <c r="B86" s="179" t="s">
        <v>119</v>
      </c>
      <c r="C86" s="198" t="s">
        <v>109</v>
      </c>
      <c r="D86" s="198">
        <v>1</v>
      </c>
      <c r="E86" s="201">
        <v>263</v>
      </c>
      <c r="F86" s="202">
        <f t="shared" ref="F86:F94" si="2">E86*1.18</f>
        <v>310.33999999999997</v>
      </c>
      <c r="G86" s="206" t="e">
        <f>#REF!</f>
        <v>#REF!</v>
      </c>
    </row>
    <row r="87" spans="1:7" s="174" customFormat="1" ht="19.5" thickBot="1">
      <c r="A87" s="163">
        <f t="shared" si="1"/>
        <v>17</v>
      </c>
      <c r="B87" s="179" t="s">
        <v>120</v>
      </c>
      <c r="C87" s="198" t="s">
        <v>109</v>
      </c>
      <c r="D87" s="198">
        <v>1</v>
      </c>
      <c r="E87" s="201">
        <v>424</v>
      </c>
      <c r="F87" s="202">
        <f t="shared" si="2"/>
        <v>500.32</v>
      </c>
      <c r="G87" s="206" t="e">
        <f>#REF!</f>
        <v>#REF!</v>
      </c>
    </row>
    <row r="88" spans="1:7" s="174" customFormat="1" ht="19.5" thickBot="1">
      <c r="A88" s="163">
        <f t="shared" si="1"/>
        <v>18</v>
      </c>
      <c r="B88" s="179" t="s">
        <v>121</v>
      </c>
      <c r="C88" s="198" t="s">
        <v>109</v>
      </c>
      <c r="D88" s="198">
        <v>1</v>
      </c>
      <c r="E88" s="201">
        <v>339</v>
      </c>
      <c r="F88" s="202">
        <f t="shared" si="2"/>
        <v>400.02</v>
      </c>
      <c r="G88" s="206" t="e">
        <f>#REF!</f>
        <v>#REF!</v>
      </c>
    </row>
    <row r="89" spans="1:7" s="174" customFormat="1" ht="19.5" thickBot="1">
      <c r="A89" s="163">
        <f t="shared" si="1"/>
        <v>19</v>
      </c>
      <c r="B89" s="179" t="s">
        <v>122</v>
      </c>
      <c r="C89" s="198" t="s">
        <v>109</v>
      </c>
      <c r="D89" s="198">
        <v>1</v>
      </c>
      <c r="E89" s="201">
        <v>449</v>
      </c>
      <c r="F89" s="202">
        <f t="shared" si="2"/>
        <v>529.81999999999994</v>
      </c>
      <c r="G89" s="206" t="e">
        <f>#REF!</f>
        <v>#REF!</v>
      </c>
    </row>
    <row r="90" spans="1:7" s="174" customFormat="1" ht="19.5" thickBot="1">
      <c r="A90" s="163">
        <f t="shared" si="1"/>
        <v>20</v>
      </c>
      <c r="B90" s="179" t="s">
        <v>123</v>
      </c>
      <c r="C90" s="198" t="s">
        <v>109</v>
      </c>
      <c r="D90" s="198">
        <v>1</v>
      </c>
      <c r="E90" s="201">
        <v>136</v>
      </c>
      <c r="F90" s="202">
        <f t="shared" si="2"/>
        <v>160.47999999999999</v>
      </c>
      <c r="G90" s="206" t="e">
        <f>#REF!</f>
        <v>#REF!</v>
      </c>
    </row>
    <row r="91" spans="1:7" s="174" customFormat="1" ht="19.5" thickBot="1">
      <c r="A91" s="163">
        <f t="shared" si="1"/>
        <v>21</v>
      </c>
      <c r="B91" s="179" t="s">
        <v>124</v>
      </c>
      <c r="C91" s="198" t="s">
        <v>109</v>
      </c>
      <c r="D91" s="198">
        <v>1</v>
      </c>
      <c r="E91" s="201">
        <v>229</v>
      </c>
      <c r="F91" s="202">
        <f t="shared" si="2"/>
        <v>270.21999999999997</v>
      </c>
      <c r="G91" s="206" t="e">
        <f>#REF!</f>
        <v>#REF!</v>
      </c>
    </row>
    <row r="92" spans="1:7" s="174" customFormat="1" ht="19.5" thickBot="1">
      <c r="A92" s="163">
        <f t="shared" si="1"/>
        <v>22</v>
      </c>
      <c r="B92" s="179" t="s">
        <v>100</v>
      </c>
      <c r="C92" s="198" t="s">
        <v>109</v>
      </c>
      <c r="D92" s="198">
        <v>1</v>
      </c>
      <c r="E92" s="201">
        <v>933</v>
      </c>
      <c r="F92" s="202">
        <f t="shared" si="2"/>
        <v>1100.94</v>
      </c>
      <c r="G92" s="206" t="e">
        <f>#REF!</f>
        <v>#REF!</v>
      </c>
    </row>
    <row r="93" spans="1:7" s="174" customFormat="1" ht="38.25" thickBot="1">
      <c r="A93" s="163">
        <f t="shared" si="1"/>
        <v>23</v>
      </c>
      <c r="B93" s="179" t="s">
        <v>101</v>
      </c>
      <c r="C93" s="198" t="s">
        <v>109</v>
      </c>
      <c r="D93" s="198">
        <v>1</v>
      </c>
      <c r="E93" s="201">
        <v>1271</v>
      </c>
      <c r="F93" s="202">
        <f t="shared" si="2"/>
        <v>1499.78</v>
      </c>
      <c r="G93" s="206" t="e">
        <f>#REF!</f>
        <v>#REF!</v>
      </c>
    </row>
    <row r="94" spans="1:7" s="174" customFormat="1" ht="19.5" thickBot="1">
      <c r="A94" s="163">
        <f t="shared" si="1"/>
        <v>24</v>
      </c>
      <c r="B94" s="179" t="s">
        <v>135</v>
      </c>
      <c r="C94" s="198" t="s">
        <v>109</v>
      </c>
      <c r="D94" s="198">
        <v>1</v>
      </c>
      <c r="E94" s="201">
        <v>543</v>
      </c>
      <c r="F94" s="202">
        <f t="shared" si="2"/>
        <v>640.74</v>
      </c>
      <c r="G94" s="206" t="e">
        <f>#REF!</f>
        <v>#REF!</v>
      </c>
    </row>
    <row r="95" spans="1:7" s="174" customFormat="1" ht="38.25" thickBot="1">
      <c r="A95" s="163">
        <f t="shared" si="1"/>
        <v>25</v>
      </c>
      <c r="B95" s="183" t="s">
        <v>136</v>
      </c>
      <c r="C95" s="200" t="s">
        <v>109</v>
      </c>
      <c r="D95" s="200">
        <v>1</v>
      </c>
      <c r="E95" s="193" t="s">
        <v>109</v>
      </c>
      <c r="F95" s="194" t="s">
        <v>103</v>
      </c>
      <c r="G95" s="184" t="s">
        <v>109</v>
      </c>
    </row>
    <row r="96" spans="1:7" s="174" customFormat="1" ht="18.75">
      <c r="B96" s="173"/>
      <c r="C96" s="161"/>
      <c r="D96" s="161"/>
      <c r="F96" s="171"/>
      <c r="G96" s="185"/>
    </row>
    <row r="97" spans="1:7" s="188" customFormat="1" ht="19.5" hidden="1" customHeight="1">
      <c r="B97" s="186"/>
      <c r="C97" s="260" t="s">
        <v>10</v>
      </c>
      <c r="D97" s="260"/>
      <c r="F97" s="187"/>
      <c r="G97" s="189"/>
    </row>
    <row r="98" spans="1:7" s="169" customFormat="1" ht="18" hidden="1" customHeight="1">
      <c r="B98" s="259"/>
      <c r="C98" s="259"/>
      <c r="D98" s="259"/>
      <c r="F98" s="178"/>
      <c r="G98" s="176"/>
    </row>
    <row r="99" spans="1:7" s="169" customFormat="1" ht="18" customHeight="1">
      <c r="B99" s="210"/>
      <c r="C99" s="210"/>
      <c r="D99" s="210"/>
      <c r="F99" s="178"/>
      <c r="G99" s="176"/>
    </row>
    <row r="100" spans="1:7" s="211" customFormat="1" ht="18" customHeight="1" thickBot="1">
      <c r="B100" s="212" t="s">
        <v>183</v>
      </c>
      <c r="C100" s="213"/>
      <c r="D100" s="213"/>
      <c r="F100" s="214"/>
      <c r="G100" s="215"/>
    </row>
    <row r="101" spans="1:7" s="211" customFormat="1" ht="18" customHeight="1">
      <c r="A101" s="226">
        <v>1</v>
      </c>
      <c r="B101" s="216" t="s">
        <v>177</v>
      </c>
      <c r="C101" s="217">
        <f>E101/1.18</f>
        <v>751.69491525423734</v>
      </c>
      <c r="D101" s="217">
        <f>C101*0.18</f>
        <v>135.30508474576271</v>
      </c>
      <c r="E101" s="218">
        <v>887</v>
      </c>
      <c r="F101" s="214"/>
      <c r="G101" s="215"/>
    </row>
    <row r="102" spans="1:7" s="211" customFormat="1" ht="18" customHeight="1">
      <c r="A102" s="227">
        <v>2</v>
      </c>
      <c r="B102" s="219" t="s">
        <v>176</v>
      </c>
      <c r="C102" s="220">
        <f t="shared" ref="C102:C126" si="3">E102/1.18</f>
        <v>1555.9322033898306</v>
      </c>
      <c r="D102" s="220">
        <f t="shared" ref="D102:D126" si="4">C102*0.18</f>
        <v>280.06779661016952</v>
      </c>
      <c r="E102" s="221">
        <v>1836</v>
      </c>
      <c r="F102" s="214"/>
      <c r="G102" s="215"/>
    </row>
    <row r="103" spans="1:7" s="211" customFormat="1" ht="18" customHeight="1">
      <c r="A103" s="227">
        <v>3</v>
      </c>
      <c r="B103" s="222" t="s">
        <v>175</v>
      </c>
      <c r="C103" s="220">
        <f t="shared" si="3"/>
        <v>2074.5762711864409</v>
      </c>
      <c r="D103" s="220">
        <f t="shared" si="4"/>
        <v>373.42372881355936</v>
      </c>
      <c r="E103" s="221">
        <v>2448</v>
      </c>
      <c r="F103" s="214"/>
      <c r="G103" s="215"/>
    </row>
    <row r="104" spans="1:7" s="211" customFormat="1" ht="18" customHeight="1">
      <c r="A104" s="227">
        <v>4</v>
      </c>
      <c r="B104" s="219" t="s">
        <v>181</v>
      </c>
      <c r="C104" s="220">
        <f t="shared" si="3"/>
        <v>3068.6440677966102</v>
      </c>
      <c r="D104" s="220">
        <f t="shared" si="4"/>
        <v>552.35593220338978</v>
      </c>
      <c r="E104" s="221">
        <v>3621</v>
      </c>
      <c r="F104" s="214"/>
      <c r="G104" s="215"/>
    </row>
    <row r="105" spans="1:7" s="211" customFormat="1" ht="18" customHeight="1">
      <c r="A105" s="227">
        <v>5</v>
      </c>
      <c r="B105" s="233" t="s">
        <v>150</v>
      </c>
      <c r="C105" s="220">
        <f t="shared" si="3"/>
        <v>2239.8305084745762</v>
      </c>
      <c r="D105" s="220">
        <f t="shared" si="4"/>
        <v>403.16949152542367</v>
      </c>
      <c r="E105" s="221">
        <v>2643</v>
      </c>
      <c r="F105" s="214"/>
      <c r="G105" s="215"/>
    </row>
    <row r="106" spans="1:7" s="211" customFormat="1" ht="18" customHeight="1">
      <c r="A106" s="227">
        <v>6</v>
      </c>
      <c r="B106" s="233" t="s">
        <v>151</v>
      </c>
      <c r="C106" s="220">
        <f t="shared" si="3"/>
        <v>2239.8305084745762</v>
      </c>
      <c r="D106" s="220">
        <f t="shared" si="4"/>
        <v>403.16949152542367</v>
      </c>
      <c r="E106" s="221">
        <v>2643</v>
      </c>
      <c r="F106" s="214"/>
      <c r="G106" s="215"/>
    </row>
    <row r="107" spans="1:7" s="211" customFormat="1" ht="18" customHeight="1">
      <c r="A107" s="227">
        <v>7</v>
      </c>
      <c r="B107" s="234" t="s">
        <v>152</v>
      </c>
      <c r="C107" s="220">
        <f t="shared" si="3"/>
        <v>2940.7118644067796</v>
      </c>
      <c r="D107" s="220">
        <f t="shared" si="4"/>
        <v>529.32813559322028</v>
      </c>
      <c r="E107" s="221">
        <v>3470.04</v>
      </c>
      <c r="F107" s="214"/>
      <c r="G107" s="215"/>
    </row>
    <row r="108" spans="1:7" s="211" customFormat="1" ht="18" customHeight="1">
      <c r="A108" s="227">
        <v>8</v>
      </c>
      <c r="B108" s="233" t="s">
        <v>153</v>
      </c>
      <c r="C108" s="220">
        <f t="shared" si="3"/>
        <v>3734.2372881355932</v>
      </c>
      <c r="D108" s="220">
        <f t="shared" si="4"/>
        <v>672.16271186440679</v>
      </c>
      <c r="E108" s="221">
        <v>4406.3999999999996</v>
      </c>
      <c r="F108" s="214"/>
      <c r="G108" s="215"/>
    </row>
    <row r="109" spans="1:7" s="211" customFormat="1" ht="18" customHeight="1">
      <c r="A109" s="227">
        <v>9</v>
      </c>
      <c r="B109" s="230" t="s">
        <v>149</v>
      </c>
      <c r="C109" s="220">
        <f t="shared" si="3"/>
        <v>381.35593220338984</v>
      </c>
      <c r="D109" s="220">
        <f t="shared" si="4"/>
        <v>68.644067796610173</v>
      </c>
      <c r="E109" s="221">
        <v>450</v>
      </c>
      <c r="F109" s="214"/>
      <c r="G109" s="215"/>
    </row>
    <row r="110" spans="1:7" s="211" customFormat="1" ht="18" customHeight="1">
      <c r="A110" s="227">
        <v>10</v>
      </c>
      <c r="B110" s="231" t="s">
        <v>142</v>
      </c>
      <c r="C110" s="220">
        <f t="shared" si="3"/>
        <v>313.5593220338983</v>
      </c>
      <c r="D110" s="220">
        <f t="shared" si="4"/>
        <v>56.440677966101688</v>
      </c>
      <c r="E110" s="221">
        <v>370</v>
      </c>
      <c r="F110" s="214"/>
      <c r="G110" s="215"/>
    </row>
    <row r="111" spans="1:7" s="211" customFormat="1" ht="18" customHeight="1">
      <c r="A111" s="227">
        <v>11</v>
      </c>
      <c r="B111" s="231" t="s">
        <v>143</v>
      </c>
      <c r="C111" s="220">
        <f t="shared" si="3"/>
        <v>338.98305084745766</v>
      </c>
      <c r="D111" s="220">
        <f t="shared" si="4"/>
        <v>61.016949152542374</v>
      </c>
      <c r="E111" s="221">
        <v>400</v>
      </c>
      <c r="F111" s="214"/>
      <c r="G111" s="215"/>
    </row>
    <row r="112" spans="1:7" s="211" customFormat="1" ht="18" customHeight="1">
      <c r="A112" s="227">
        <v>12</v>
      </c>
      <c r="B112" s="231" t="s">
        <v>144</v>
      </c>
      <c r="C112" s="220">
        <f t="shared" si="3"/>
        <v>338.98305084745766</v>
      </c>
      <c r="D112" s="220">
        <f t="shared" si="4"/>
        <v>61.016949152542374</v>
      </c>
      <c r="E112" s="221">
        <v>400</v>
      </c>
      <c r="F112" s="214"/>
      <c r="G112" s="215"/>
    </row>
    <row r="113" spans="1:7" s="211" customFormat="1" ht="18" customHeight="1">
      <c r="A113" s="227">
        <v>13</v>
      </c>
      <c r="B113" s="231" t="s">
        <v>145</v>
      </c>
      <c r="C113" s="220">
        <f t="shared" si="3"/>
        <v>338.98305084745766</v>
      </c>
      <c r="D113" s="220">
        <f t="shared" si="4"/>
        <v>61.016949152542374</v>
      </c>
      <c r="E113" s="221">
        <v>400</v>
      </c>
      <c r="F113" s="214"/>
      <c r="G113" s="215"/>
    </row>
    <row r="114" spans="1:7" s="211" customFormat="1" ht="18" customHeight="1">
      <c r="A114" s="227">
        <v>14</v>
      </c>
      <c r="B114" s="231" t="s">
        <v>146</v>
      </c>
      <c r="C114" s="220">
        <f t="shared" si="3"/>
        <v>338.98305084745766</v>
      </c>
      <c r="D114" s="220">
        <f t="shared" si="4"/>
        <v>61.016949152542374</v>
      </c>
      <c r="E114" s="221">
        <v>400</v>
      </c>
      <c r="F114" s="214"/>
      <c r="G114" s="215"/>
    </row>
    <row r="115" spans="1:7" s="211" customFormat="1" ht="18" customHeight="1">
      <c r="A115" s="227">
        <v>15</v>
      </c>
      <c r="B115" s="231" t="s">
        <v>147</v>
      </c>
      <c r="C115" s="220">
        <f t="shared" si="3"/>
        <v>389.83050847457628</v>
      </c>
      <c r="D115" s="220">
        <f t="shared" si="4"/>
        <v>70.169491525423723</v>
      </c>
      <c r="E115" s="221">
        <v>460</v>
      </c>
      <c r="F115" s="214"/>
      <c r="G115" s="215"/>
    </row>
    <row r="116" spans="1:7" s="211" customFormat="1" ht="18" customHeight="1">
      <c r="A116" s="227">
        <v>16</v>
      </c>
      <c r="B116" s="231" t="s">
        <v>162</v>
      </c>
      <c r="C116" s="220">
        <f t="shared" si="3"/>
        <v>46.610169491525426</v>
      </c>
      <c r="D116" s="220">
        <f t="shared" si="4"/>
        <v>8.3898305084745761</v>
      </c>
      <c r="E116" s="221">
        <v>55</v>
      </c>
      <c r="F116" s="214"/>
      <c r="G116" s="215"/>
    </row>
    <row r="117" spans="1:7" s="211" customFormat="1" ht="18" customHeight="1">
      <c r="A117" s="227">
        <v>17</v>
      </c>
      <c r="B117" s="231" t="s">
        <v>163</v>
      </c>
      <c r="C117" s="220">
        <f t="shared" si="3"/>
        <v>46.610169491525426</v>
      </c>
      <c r="D117" s="220">
        <f t="shared" si="4"/>
        <v>8.3898305084745761</v>
      </c>
      <c r="E117" s="221">
        <v>55</v>
      </c>
      <c r="F117" s="214"/>
      <c r="G117" s="215"/>
    </row>
    <row r="118" spans="1:7" s="211" customFormat="1" ht="18" customHeight="1">
      <c r="A118" s="227">
        <v>18</v>
      </c>
      <c r="B118" s="231" t="s">
        <v>161</v>
      </c>
      <c r="C118" s="220">
        <f t="shared" si="3"/>
        <v>46.610169491525426</v>
      </c>
      <c r="D118" s="220">
        <f t="shared" si="4"/>
        <v>8.3898305084745761</v>
      </c>
      <c r="E118" s="221">
        <v>55</v>
      </c>
      <c r="F118" s="214"/>
      <c r="G118" s="215"/>
    </row>
    <row r="119" spans="1:7" s="211" customFormat="1" ht="18" customHeight="1">
      <c r="A119" s="227">
        <v>19</v>
      </c>
      <c r="B119" s="231" t="s">
        <v>164</v>
      </c>
      <c r="C119" s="220">
        <f t="shared" si="3"/>
        <v>118.64406779661017</v>
      </c>
      <c r="D119" s="220">
        <f t="shared" si="4"/>
        <v>21.35593220338983</v>
      </c>
      <c r="E119" s="221">
        <v>140</v>
      </c>
      <c r="F119" s="214"/>
      <c r="G119" s="215"/>
    </row>
    <row r="120" spans="1:7" s="211" customFormat="1" ht="18" customHeight="1">
      <c r="A120" s="227">
        <v>20</v>
      </c>
      <c r="B120" s="231" t="s">
        <v>154</v>
      </c>
      <c r="C120" s="220">
        <f t="shared" si="3"/>
        <v>313.5593220338983</v>
      </c>
      <c r="D120" s="220">
        <f t="shared" si="4"/>
        <v>56.440677966101688</v>
      </c>
      <c r="E120" s="221">
        <v>370</v>
      </c>
      <c r="F120" s="214"/>
      <c r="G120" s="215"/>
    </row>
    <row r="121" spans="1:7" s="211" customFormat="1" ht="18" customHeight="1">
      <c r="A121" s="227">
        <v>21</v>
      </c>
      <c r="B121" s="231" t="s">
        <v>155</v>
      </c>
      <c r="C121" s="220">
        <f t="shared" si="3"/>
        <v>822.03389830508479</v>
      </c>
      <c r="D121" s="220">
        <f t="shared" si="4"/>
        <v>147.96610169491527</v>
      </c>
      <c r="E121" s="221">
        <v>970</v>
      </c>
      <c r="F121" s="214"/>
      <c r="G121" s="215"/>
    </row>
    <row r="122" spans="1:7" s="211" customFormat="1" ht="18" customHeight="1">
      <c r="A122" s="227">
        <v>22</v>
      </c>
      <c r="B122" s="219" t="str">
        <f>B47</f>
        <v>Труба гофрированная Ø25</v>
      </c>
      <c r="C122" s="220">
        <f t="shared" si="3"/>
        <v>25.423728813559322</v>
      </c>
      <c r="D122" s="220">
        <f t="shared" si="4"/>
        <v>4.5762711864406773</v>
      </c>
      <c r="E122" s="221">
        <v>30</v>
      </c>
      <c r="F122" s="214"/>
      <c r="G122" s="215"/>
    </row>
    <row r="123" spans="1:7" s="211" customFormat="1" ht="18" customHeight="1">
      <c r="A123" s="227">
        <v>23</v>
      </c>
      <c r="B123" s="222" t="s">
        <v>158</v>
      </c>
      <c r="C123" s="220">
        <f t="shared" si="3"/>
        <v>22.033898305084747</v>
      </c>
      <c r="D123" s="220">
        <f t="shared" si="4"/>
        <v>3.9661016949152543</v>
      </c>
      <c r="E123" s="221">
        <v>26</v>
      </c>
      <c r="F123" s="214"/>
      <c r="G123" s="215"/>
    </row>
    <row r="124" spans="1:7" s="211" customFormat="1" ht="18" customHeight="1">
      <c r="A124" s="227">
        <v>24</v>
      </c>
      <c r="B124" s="219" t="s">
        <v>159</v>
      </c>
      <c r="C124" s="220">
        <f t="shared" si="3"/>
        <v>26.271186440677969</v>
      </c>
      <c r="D124" s="220">
        <f t="shared" si="4"/>
        <v>4.7288135593220346</v>
      </c>
      <c r="E124" s="221">
        <v>31</v>
      </c>
      <c r="F124" s="214"/>
      <c r="G124" s="215"/>
    </row>
    <row r="125" spans="1:7" s="211" customFormat="1" ht="18" customHeight="1">
      <c r="A125" s="227">
        <v>25</v>
      </c>
      <c r="B125" s="219" t="s">
        <v>156</v>
      </c>
      <c r="C125" s="220">
        <f t="shared" si="3"/>
        <v>131.76271186440678</v>
      </c>
      <c r="D125" s="220">
        <f t="shared" si="4"/>
        <v>23.717288135593218</v>
      </c>
      <c r="E125" s="221">
        <v>155.47999999999999</v>
      </c>
      <c r="F125" s="214"/>
      <c r="G125" s="215"/>
    </row>
    <row r="126" spans="1:7" s="211" customFormat="1" ht="18" customHeight="1" thickBot="1">
      <c r="A126" s="227">
        <v>26</v>
      </c>
      <c r="B126" s="223" t="s">
        <v>157</v>
      </c>
      <c r="C126" s="224">
        <f t="shared" si="3"/>
        <v>54.81355932203391</v>
      </c>
      <c r="D126" s="224">
        <f t="shared" si="4"/>
        <v>9.8664406779661036</v>
      </c>
      <c r="E126" s="225">
        <v>64.680000000000007</v>
      </c>
      <c r="F126" s="214"/>
      <c r="G126" s="215"/>
    </row>
    <row r="127" spans="1:7" s="169" customFormat="1" ht="18" customHeight="1">
      <c r="B127" s="210"/>
      <c r="C127" s="210"/>
      <c r="D127" s="210"/>
      <c r="F127" s="178"/>
      <c r="G127" s="176"/>
    </row>
  </sheetData>
  <mergeCells count="14">
    <mergeCell ref="A2:F2"/>
    <mergeCell ref="B98:D98"/>
    <mergeCell ref="C97:D97"/>
    <mergeCell ref="A12:A15"/>
    <mergeCell ref="A16:A20"/>
    <mergeCell ref="A21:A25"/>
    <mergeCell ref="A26:A29"/>
    <mergeCell ref="A78:A84"/>
    <mergeCell ref="A30:A34"/>
    <mergeCell ref="A35:A39"/>
    <mergeCell ref="A40:A55"/>
    <mergeCell ref="A56:A72"/>
    <mergeCell ref="B3:F3"/>
    <mergeCell ref="B6:C6"/>
  </mergeCells>
  <pageMargins left="0.31496062992125984" right="0.15748031496062992" top="0.35433070866141736" bottom="0.15748031496062992" header="0.31496062992125984" footer="0.15748031496062992"/>
  <pageSetup paperSize="9" scale="46" orientation="portrait" r:id="rId1"/>
  <rowBreaks count="1" manualBreakCount="1">
    <brk id="7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 план</vt:lpstr>
      <vt:lpstr>калькуляция</vt:lpstr>
      <vt:lpstr>Цена</vt:lpstr>
      <vt:lpstr>Прейскурант</vt:lpstr>
      <vt:lpstr>' план'!Область_печати</vt:lpstr>
      <vt:lpstr>Прейскурант!Область_печати</vt:lpstr>
    </vt:vector>
  </TitlesOfParts>
  <Company>"Энергосбыт"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Куликова Л.А.</dc:creator>
  <cp:lastModifiedBy>tupicin_v</cp:lastModifiedBy>
  <cp:lastPrinted>2015-09-08T07:31:31Z</cp:lastPrinted>
  <dcterms:created xsi:type="dcterms:W3CDTF">2004-10-29T05:35:46Z</dcterms:created>
  <dcterms:modified xsi:type="dcterms:W3CDTF">2015-09-08T07:36:37Z</dcterms:modified>
</cp:coreProperties>
</file>